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45" windowWidth="10890" windowHeight="11730" tabRatio="867" firstSheet="1" activeTab="1"/>
  </bookViews>
  <sheets>
    <sheet name="СВОД по КОСГУ" sheetId="1" r:id="rId1"/>
    <sheet name="ШИ Уэлен" sheetId="2" r:id="rId2"/>
  </sheets>
  <definedNames>
    <definedName name="_xlnm.Print_Area" localSheetId="0">'СВОД по КОСГУ'!$A$1:$AP$55</definedName>
    <definedName name="_xlnm.Print_Area" localSheetId="1">'ШИ Уэлен'!$A$1:$AP$66</definedName>
  </definedNames>
  <calcPr fullCalcOnLoad="1" refMode="R1C1"/>
</workbook>
</file>

<file path=xl/sharedStrings.xml><?xml version="1.0" encoding="utf-8"?>
<sst xmlns="http://schemas.openxmlformats.org/spreadsheetml/2006/main" count="216" uniqueCount="148">
  <si>
    <t>Наименование статей экономической классификации</t>
  </si>
  <si>
    <t>Код</t>
  </si>
  <si>
    <t>Лимиты год</t>
  </si>
  <si>
    <t>Остаток 1 квартал</t>
  </si>
  <si>
    <t>Исполнение 1 квартал</t>
  </si>
  <si>
    <t>Лимиты 2 квартал</t>
  </si>
  <si>
    <t>Остаток 2 квартал</t>
  </si>
  <si>
    <t>Исполнение 2 квартал</t>
  </si>
  <si>
    <t>Лимиты 3 квартал</t>
  </si>
  <si>
    <t>Остаток 3 квартал</t>
  </si>
  <si>
    <t>Исполнение 3 квартал</t>
  </si>
  <si>
    <t>Лимиты 4 квартал</t>
  </si>
  <si>
    <t>Остаток 4 квартал</t>
  </si>
  <si>
    <t>Исполнение 4 квартал</t>
  </si>
  <si>
    <t>Исполнение, руб</t>
  </si>
  <si>
    <t>Исполнение, %</t>
  </si>
  <si>
    <t>Заработная плата</t>
  </si>
  <si>
    <t>212-05</t>
  </si>
  <si>
    <t>Начисления на выплаты по оплате труда</t>
  </si>
  <si>
    <t>Услуги связи</t>
  </si>
  <si>
    <t>Транспортные услуги</t>
  </si>
  <si>
    <t>ИТОГО РАСХОДОВ</t>
  </si>
  <si>
    <t>Налоговые платежи</t>
  </si>
  <si>
    <t>Льгота ЖКХ</t>
  </si>
  <si>
    <t>ВСЕГО расходов</t>
  </si>
  <si>
    <t>Всего БЮДЖЕТ</t>
  </si>
  <si>
    <t>ИТОГО РАСХОДОВ С9901</t>
  </si>
  <si>
    <t>КВР 244</t>
  </si>
  <si>
    <t>КВР 119</t>
  </si>
  <si>
    <t>КВР 111</t>
  </si>
  <si>
    <t>КВР 851</t>
  </si>
  <si>
    <t>КВР 852</t>
  </si>
  <si>
    <t>КВР 853</t>
  </si>
  <si>
    <t>808 0702 03 П 01 С9903 611</t>
  </si>
  <si>
    <t>ИТОГО РАСХОДОВ С9903</t>
  </si>
  <si>
    <t>808 0702 03 П 01 М9903 611</t>
  </si>
  <si>
    <t>ИТОГО РАСХОДОВ М9903</t>
  </si>
  <si>
    <t>ИТОГО РАСХОДОВ 9903</t>
  </si>
  <si>
    <t>МБОУ "Школа-интернат СОО с.Уэлен"</t>
  </si>
  <si>
    <t>сош Лорино</t>
  </si>
  <si>
    <t>цо Нешкан</t>
  </si>
  <si>
    <t>ши Уэлен</t>
  </si>
  <si>
    <t>ДШИ</t>
  </si>
  <si>
    <t>КВР 852 или 244</t>
  </si>
  <si>
    <t>Уплата пошлин и штрафов, прочие расходы</t>
  </si>
  <si>
    <t>23.12.2018(1)</t>
  </si>
  <si>
    <t>23.12.2018(2)</t>
  </si>
  <si>
    <t>23.12.2018(3)</t>
  </si>
  <si>
    <t>на 25.01.</t>
  </si>
  <si>
    <t>субвенция</t>
  </si>
  <si>
    <t>на 10.02.</t>
  </si>
  <si>
    <t>на 25.02.</t>
  </si>
  <si>
    <t>на 10.03.</t>
  </si>
  <si>
    <t>на 25.03.</t>
  </si>
  <si>
    <t>на 10.04.</t>
  </si>
  <si>
    <t>на 25.04.</t>
  </si>
  <si>
    <t>на 25.05.</t>
  </si>
  <si>
    <t>на 10.05.</t>
  </si>
  <si>
    <t>на 10.06.</t>
  </si>
  <si>
    <t>Имущество и земельный налог</t>
  </si>
  <si>
    <t>на 25.06.</t>
  </si>
  <si>
    <t>на 10.07.</t>
  </si>
  <si>
    <t>на 25.07.</t>
  </si>
  <si>
    <t>на 10.08.</t>
  </si>
  <si>
    <t>на 25.08.</t>
  </si>
  <si>
    <t>на 10.09</t>
  </si>
  <si>
    <t>на 25.09.</t>
  </si>
  <si>
    <t>на 10.10.</t>
  </si>
  <si>
    <t>на 25.11.</t>
  </si>
  <si>
    <t>на 10.11.</t>
  </si>
  <si>
    <t>на 25.10.</t>
  </si>
  <si>
    <r>
      <t>Прочие несоциальные выплаты персоналу в денежной форме</t>
    </r>
    <r>
      <rPr>
        <b/>
        <sz val="11"/>
        <color indexed="63"/>
        <rFont val="Tahoma"/>
        <family val="2"/>
      </rPr>
      <t xml:space="preserve"> суточные</t>
    </r>
  </si>
  <si>
    <r>
      <t xml:space="preserve">Прочие несоциальные выплаты персоналу в денежной форме </t>
    </r>
    <r>
      <rPr>
        <b/>
        <sz val="14"/>
        <color indexed="56"/>
        <rFont val="Calibri"/>
        <family val="2"/>
      </rPr>
      <t>проезд в отпуск</t>
    </r>
  </si>
  <si>
    <r>
      <t xml:space="preserve">Прочие работы, услуги </t>
    </r>
    <r>
      <rPr>
        <b/>
        <sz val="10"/>
        <color indexed="63"/>
        <rFont val="Tahoma"/>
        <family val="2"/>
      </rPr>
      <t xml:space="preserve">компенсация стоимости проезда </t>
    </r>
  </si>
  <si>
    <r>
      <t xml:space="preserve">Прочие работы, услуги </t>
    </r>
    <r>
      <rPr>
        <b/>
        <sz val="10"/>
        <color indexed="63"/>
        <rFont val="Tahoma"/>
        <family val="2"/>
      </rPr>
      <t>компенсация стоимости  проживания в командировке</t>
    </r>
  </si>
  <si>
    <t>КВР 112 приказы</t>
  </si>
  <si>
    <r>
      <t xml:space="preserve">Пособия по социальной помощи, выплачиваемые работодателями, нанимателями бывшим работникам в натуральной форме </t>
    </r>
    <r>
      <rPr>
        <b/>
        <sz val="14"/>
        <color indexed="56"/>
        <rFont val="Calibri"/>
        <family val="2"/>
      </rPr>
      <t>уволенным</t>
    </r>
  </si>
  <si>
    <r>
      <t xml:space="preserve">Транспортные услуги </t>
    </r>
    <r>
      <rPr>
        <b/>
        <sz val="14"/>
        <color indexed="56"/>
        <rFont val="Calibri"/>
        <family val="2"/>
      </rPr>
      <t>учебный отпуск</t>
    </r>
  </si>
  <si>
    <t>Работы, услуги по содержанию имущества</t>
  </si>
  <si>
    <t>Страхование</t>
  </si>
  <si>
    <t xml:space="preserve">Услуги, работы для целей капитальных вложений </t>
  </si>
  <si>
    <r>
      <t xml:space="preserve">Увеличение стоимости основных средств </t>
    </r>
    <r>
      <rPr>
        <b/>
        <sz val="11"/>
        <color indexed="63"/>
        <rFont val="Tahoma"/>
        <family val="2"/>
      </rPr>
      <t>книги</t>
    </r>
  </si>
  <si>
    <t>Увеличение стоимости лекарственных препаратов и материалов, применяемых в медицинских целях</t>
  </si>
  <si>
    <r>
      <t xml:space="preserve">Увеличение стоимости продуктов питания </t>
    </r>
    <r>
      <rPr>
        <b/>
        <sz val="10"/>
        <color indexed="63"/>
        <rFont val="Tahoma"/>
        <family val="2"/>
      </rPr>
      <t>Продукты питания</t>
    </r>
  </si>
  <si>
    <r>
      <t>Коммунальные услуги</t>
    </r>
    <r>
      <rPr>
        <b/>
        <sz val="10"/>
        <color indexed="63"/>
        <rFont val="Tahoma"/>
        <family val="2"/>
      </rPr>
      <t xml:space="preserve"> ТЕПЛО</t>
    </r>
  </si>
  <si>
    <r>
      <t>Коммунальные услуги</t>
    </r>
    <r>
      <rPr>
        <b/>
        <sz val="10"/>
        <color indexed="63"/>
        <rFont val="Tahoma"/>
        <family val="2"/>
      </rPr>
      <t xml:space="preserve"> ЭЛЕКТРО</t>
    </r>
  </si>
  <si>
    <r>
      <t>Коммунальные услуги</t>
    </r>
    <r>
      <rPr>
        <b/>
        <sz val="10"/>
        <color indexed="63"/>
        <rFont val="Tahoma"/>
        <family val="2"/>
      </rPr>
      <t xml:space="preserve"> ВОДА, ЖБО</t>
    </r>
  </si>
  <si>
    <r>
      <t xml:space="preserve">Работы, услуги по содержанию имущества                                      </t>
    </r>
    <r>
      <rPr>
        <b/>
        <sz val="10"/>
        <color indexed="63"/>
        <rFont val="Tahoma"/>
        <family val="2"/>
      </rPr>
      <t>ДЕРАТИЗ. И ДЕЗИНСЕКЦИЯ, БАК. ИССЛЕДОВАНИЯ</t>
    </r>
  </si>
  <si>
    <r>
      <t xml:space="preserve">Увеличение стоимости продуктов питания                                             </t>
    </r>
    <r>
      <rPr>
        <b/>
        <sz val="10"/>
        <color indexed="63"/>
        <rFont val="Tahoma"/>
        <family val="2"/>
      </rPr>
      <t>Молочная продукция и мясо оленя</t>
    </r>
  </si>
  <si>
    <r>
      <t xml:space="preserve">Увеличение стоимости основных средств                               </t>
    </r>
    <r>
      <rPr>
        <b/>
        <sz val="11"/>
        <color indexed="63"/>
        <rFont val="Tahoma"/>
        <family val="2"/>
      </rPr>
      <t>оборудование, мебель</t>
    </r>
  </si>
  <si>
    <r>
      <t xml:space="preserve">Прочие услуги </t>
    </r>
    <r>
      <rPr>
        <b/>
        <sz val="10"/>
        <color indexed="63"/>
        <rFont val="Tahoma"/>
        <family val="2"/>
      </rPr>
      <t>медосмотры</t>
    </r>
  </si>
  <si>
    <r>
      <t xml:space="preserve">Увеличение стоимости горюче-смазочных материалов </t>
    </r>
    <r>
      <rPr>
        <b/>
        <sz val="10"/>
        <color indexed="63"/>
        <rFont val="Tahoma"/>
        <family val="2"/>
      </rPr>
      <t>Бензин</t>
    </r>
  </si>
  <si>
    <t>Увеличение стоимости мягкого инвентаря</t>
  </si>
  <si>
    <r>
      <t xml:space="preserve">Увеличение стоимости прочих оборотных запасов (материалов) </t>
    </r>
    <r>
      <rPr>
        <b/>
        <sz val="11"/>
        <color indexed="63"/>
        <rFont val="Tahoma"/>
        <family val="2"/>
      </rPr>
      <t>расходные материалы</t>
    </r>
  </si>
  <si>
    <r>
      <t xml:space="preserve">Прочие услуги </t>
    </r>
    <r>
      <rPr>
        <b/>
        <sz val="10"/>
        <color indexed="63"/>
        <rFont val="Tahoma"/>
        <family val="2"/>
      </rPr>
      <t>все остальное (обучение, подписка и т.д.)</t>
    </r>
  </si>
  <si>
    <t xml:space="preserve">Прочие услуги </t>
  </si>
  <si>
    <r>
      <t xml:space="preserve">808 0701 03 П 01 10120 612  </t>
    </r>
    <r>
      <rPr>
        <sz val="14"/>
        <color indexed="60"/>
        <rFont val="Tahoma"/>
        <family val="2"/>
      </rPr>
      <t>19023</t>
    </r>
  </si>
  <si>
    <r>
      <t xml:space="preserve">Прочие несоциальные выплаты персоналу в денежной форме </t>
    </r>
    <r>
      <rPr>
        <b/>
        <sz val="14"/>
        <color indexed="56"/>
        <rFont val="Calibri"/>
        <family val="2"/>
      </rPr>
      <t>подъемные</t>
    </r>
  </si>
  <si>
    <r>
      <t xml:space="preserve">Публичные обязательства-САДЫ </t>
    </r>
    <r>
      <rPr>
        <b/>
        <sz val="12"/>
        <color indexed="56"/>
        <rFont val="Tahoma"/>
        <family val="2"/>
      </rPr>
      <t>КВР 112</t>
    </r>
  </si>
  <si>
    <r>
      <t xml:space="preserve">Работы, услуги по содержанию имущества </t>
    </r>
    <r>
      <rPr>
        <b/>
        <sz val="10"/>
        <color indexed="63"/>
        <rFont val="Tahoma"/>
        <family val="2"/>
      </rPr>
      <t>ПОЖ.СИГНАЛ.</t>
    </r>
  </si>
  <si>
    <t>СВОД по всем расходам КОСГУ</t>
  </si>
  <si>
    <r>
      <t xml:space="preserve">808 0702 03 П 01 10110 612  </t>
    </r>
    <r>
      <rPr>
        <sz val="14"/>
        <color indexed="14"/>
        <rFont val="Tahoma"/>
        <family val="2"/>
      </rPr>
      <t>19003</t>
    </r>
  </si>
  <si>
    <r>
      <t xml:space="preserve">Публичные обязательства  </t>
    </r>
    <r>
      <rPr>
        <b/>
        <sz val="12"/>
        <color indexed="56"/>
        <rFont val="Tahoma"/>
        <family val="2"/>
      </rPr>
      <t>КВР 112</t>
    </r>
  </si>
  <si>
    <r>
      <t xml:space="preserve"> 808 0701 03 П 01 43050 612  </t>
    </r>
    <r>
      <rPr>
        <sz val="14"/>
        <color indexed="14"/>
        <rFont val="Tahoma"/>
        <family val="2"/>
      </rPr>
      <t>19004</t>
    </r>
  </si>
  <si>
    <r>
      <t xml:space="preserve">808 000 03,04 П 01 10110 612  </t>
    </r>
    <r>
      <rPr>
        <sz val="14"/>
        <color indexed="14"/>
        <rFont val="Tahoma"/>
        <family val="2"/>
      </rPr>
      <t>19001,19003,19010</t>
    </r>
  </si>
  <si>
    <r>
      <t xml:space="preserve"> 808 000 03,04 П 01 43050 612  </t>
    </r>
    <r>
      <rPr>
        <sz val="14"/>
        <color indexed="14"/>
        <rFont val="Tahoma"/>
        <family val="2"/>
      </rPr>
      <t>19002,19004, 19011</t>
    </r>
  </si>
  <si>
    <t xml:space="preserve">Закупка по 44-фз СГОЗ </t>
  </si>
  <si>
    <t>15% СМП</t>
  </si>
  <si>
    <t>единиственный поставщик</t>
  </si>
  <si>
    <t>аукционы и котировки</t>
  </si>
  <si>
    <t>Провести закупки конкур. Способом</t>
  </si>
  <si>
    <t>ИТОГО ЗАКУПКИ ПО 44-ФЗ проверка</t>
  </si>
  <si>
    <t xml:space="preserve">если превышает 50 % (минус в строке), проводить закупки </t>
  </si>
  <si>
    <r>
      <t>Увеличение стоимости прочих материальных запасов однократного применения</t>
    </r>
    <r>
      <rPr>
        <b/>
        <sz val="9"/>
        <color indexed="63"/>
        <rFont val="Tahoma"/>
        <family val="2"/>
      </rPr>
      <t xml:space="preserve"> (бланки строгой отчетности)</t>
    </r>
  </si>
  <si>
    <r>
      <t xml:space="preserve">Увеличение стоимости права пользования </t>
    </r>
    <r>
      <rPr>
        <b/>
        <sz val="11"/>
        <color indexed="63"/>
        <rFont val="Tahoma"/>
        <family val="2"/>
      </rPr>
      <t>лицензия на ПО</t>
    </r>
  </si>
  <si>
    <r>
      <t>Коммунальные услуги</t>
    </r>
    <r>
      <rPr>
        <b/>
        <sz val="10"/>
        <color indexed="63"/>
        <rFont val="Tahoma"/>
        <family val="2"/>
      </rPr>
      <t xml:space="preserve"> ТКО</t>
    </r>
  </si>
  <si>
    <r>
      <t xml:space="preserve">Прочие несоциальные выплаты персоналу в натуральной форме </t>
    </r>
    <r>
      <rPr>
        <b/>
        <sz val="14"/>
        <color indexed="56"/>
        <rFont val="Calibri"/>
        <family val="2"/>
      </rPr>
      <t>вновь принятым</t>
    </r>
  </si>
  <si>
    <t>Работы, услуги по содержанию имущества ПРОЧИЕ</t>
  </si>
  <si>
    <t>Иные расходы (поощрительные выплаты)</t>
  </si>
  <si>
    <t xml:space="preserve">Налоги все </t>
  </si>
  <si>
    <t>ПРОВЕРКА</t>
  </si>
  <si>
    <t>на конкурентные</t>
  </si>
  <si>
    <r>
      <t xml:space="preserve">ПЛАН-ГРАФИК (информация для отслеживания закупок) </t>
    </r>
    <r>
      <rPr>
        <b/>
        <sz val="14"/>
        <color indexed="10"/>
        <rFont val="Calibri"/>
        <family val="2"/>
      </rPr>
      <t>добавлять ЦС по МП, если будут расходы</t>
    </r>
  </si>
  <si>
    <t>Социальные пособия и компенсации персоналу в денежной форме</t>
  </si>
  <si>
    <t>Увеличение стоимости строительных материалов</t>
  </si>
  <si>
    <t>Увеличение стоимости прочих оборотных запасов (материалов) расходные материалы</t>
  </si>
  <si>
    <t>КВР 247</t>
  </si>
  <si>
    <t>Увеличение стоимости основных средств</t>
  </si>
  <si>
    <t xml:space="preserve">остаток на 600 тыс </t>
  </si>
  <si>
    <t>до 4=600 т.р.</t>
  </si>
  <si>
    <t>МП "Развитие образования в муниципальном образовании Чукотский муниципальный район на 2020-2022 годы"</t>
  </si>
  <si>
    <r>
      <t xml:space="preserve">Подпрограмма "Молодежная политика и организация труда, развития, отдыха и оздоровления детей и подростков на 2020-2022 годы": </t>
    </r>
    <r>
      <rPr>
        <sz val="11"/>
        <rFont val="Tahoma"/>
        <family val="2"/>
      </rPr>
      <t>Организация труда, развития, отдыха и оздоровления детей и подростков в муниципальном образовании Чукотский муниципальный район</t>
    </r>
  </si>
  <si>
    <r>
      <t>Питание детей и подростков в лагерях с дневным пребыванием</t>
    </r>
    <r>
      <rPr>
        <sz val="9"/>
        <rFont val="Tahoma"/>
        <family val="2"/>
      </rPr>
      <t xml:space="preserve"> </t>
    </r>
    <r>
      <rPr>
        <b/>
        <sz val="10"/>
        <color indexed="13"/>
        <rFont val="Tahoma"/>
        <family val="2"/>
      </rPr>
      <t>808 0707 03 1 01 4215Д 612</t>
    </r>
    <r>
      <rPr>
        <b/>
        <sz val="10"/>
        <color indexed="13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19005</t>
    </r>
  </si>
  <si>
    <t>Подпрограмма "Укрепление материально-технической базы и безопасности учреждений образования муниципального образования Чукотский муниципальный район на 2020-2022 годы"</t>
  </si>
  <si>
    <r>
      <t xml:space="preserve">Проведение ремонта в образовательных организациях за счет средств местного бюджета                      </t>
    </r>
    <r>
      <rPr>
        <sz val="9"/>
        <rFont val="Tahoma"/>
        <family val="2"/>
      </rPr>
      <t xml:space="preserve">                             </t>
    </r>
    <r>
      <rPr>
        <b/>
        <sz val="10"/>
        <color indexed="13"/>
        <rFont val="Tahoma"/>
        <family val="2"/>
      </rPr>
      <t>808 0702 03 4 01 89930 612</t>
    </r>
    <r>
      <rPr>
        <b/>
        <sz val="10"/>
        <color indexed="13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19030</t>
    </r>
  </si>
  <si>
    <t>Цо Лаврентия (доп к субсидии за счет наших)</t>
  </si>
  <si>
    <t>цо Нешкан штраф 2019 год</t>
  </si>
  <si>
    <t>Подпрограмма "Обеспечение муниципальных гарантий и развитие современной инфраструктуры образования на 2020-2022 годы"</t>
  </si>
  <si>
    <r>
      <t xml:space="preserve">Софинансирование на приобретение  оборудования и товарно-материальных ценностей для нужд муниципальных образовательных организаций                                                        </t>
    </r>
    <r>
      <rPr>
        <sz val="9"/>
        <rFont val="Tahoma"/>
        <family val="2"/>
      </rPr>
      <t xml:space="preserve">  </t>
    </r>
    <r>
      <rPr>
        <b/>
        <sz val="10"/>
        <color indexed="13"/>
        <rFont val="Tahoma"/>
        <family val="2"/>
      </rPr>
      <t xml:space="preserve">808 0702 03 4 02 S2320 612 </t>
    </r>
    <r>
      <rPr>
        <b/>
        <sz val="10"/>
        <color indexed="14"/>
        <rFont val="Tahoma"/>
        <family val="2"/>
      </rPr>
      <t>19016</t>
    </r>
    <r>
      <rPr>
        <sz val="8.5"/>
        <rFont val="Tahoma"/>
        <family val="2"/>
      </rPr>
      <t xml:space="preserve"> </t>
    </r>
  </si>
  <si>
    <r>
      <t xml:space="preserve">Ежемесячное денежное вознагрождение за классное руководство педагогическим работникам муниципальны хобщеобразовательных организаций                                                </t>
    </r>
    <r>
      <rPr>
        <sz val="9"/>
        <rFont val="Tahoma"/>
        <family val="2"/>
      </rPr>
      <t xml:space="preserve"> </t>
    </r>
    <r>
      <rPr>
        <b/>
        <sz val="10"/>
        <color indexed="13"/>
        <rFont val="Tahoma"/>
        <family val="2"/>
      </rPr>
      <t xml:space="preserve">808 0702 03 5 01 53031 612 </t>
    </r>
    <r>
      <rPr>
        <b/>
        <sz val="10"/>
        <color indexed="14"/>
        <rFont val="Tahoma"/>
        <family val="2"/>
      </rPr>
      <t>19020</t>
    </r>
  </si>
  <si>
    <r>
      <t xml:space="preserve">Ежемесячное денежное вознагрождение за классное руководство педагогическим работникам муниципальны хобщеобразовательных организаций </t>
    </r>
    <r>
      <rPr>
        <b/>
        <sz val="8.5"/>
        <rFont val="Tahoma"/>
        <family val="2"/>
      </rPr>
      <t xml:space="preserve">(21-53030-00000-00000)   </t>
    </r>
    <r>
      <rPr>
        <sz val="8.5"/>
        <rFont val="Tahoma"/>
        <family val="2"/>
      </rPr>
      <t xml:space="preserve">               </t>
    </r>
    <r>
      <rPr>
        <sz val="9"/>
        <rFont val="Tahoma"/>
        <family val="2"/>
      </rPr>
      <t xml:space="preserve"> </t>
    </r>
    <r>
      <rPr>
        <b/>
        <sz val="10"/>
        <color indexed="13"/>
        <rFont val="Tahoma"/>
        <family val="2"/>
      </rPr>
      <t xml:space="preserve">808 0702 03 5 01 53031 612 </t>
    </r>
    <r>
      <rPr>
        <b/>
        <sz val="10"/>
        <color indexed="14"/>
        <rFont val="Tahoma"/>
        <family val="2"/>
      </rPr>
      <t>19020</t>
    </r>
  </si>
  <si>
    <r>
      <t xml:space="preserve">Организация бесплатного горячего питания обучающихся, осваивающих образовательные программы начального общего образования  </t>
    </r>
    <r>
      <rPr>
        <b/>
        <sz val="8.5"/>
        <rFont val="Tahoma"/>
        <family val="2"/>
      </rPr>
      <t>ФЕД И ОКР, МЕСТ БЮДЖЕТ (21-53040-00000-00000)</t>
    </r>
    <r>
      <rPr>
        <sz val="8.5"/>
        <rFont val="Tahoma"/>
        <family val="2"/>
      </rPr>
      <t xml:space="preserve">                                                                                                       </t>
    </r>
    <r>
      <rPr>
        <sz val="9"/>
        <rFont val="Tahoma"/>
        <family val="2"/>
      </rPr>
      <t xml:space="preserve"> </t>
    </r>
    <r>
      <rPr>
        <b/>
        <sz val="10"/>
        <color indexed="13"/>
        <rFont val="Tahoma"/>
        <family val="2"/>
      </rPr>
      <t xml:space="preserve">808 0702 03 5 01 R3040 612 </t>
    </r>
    <r>
      <rPr>
        <b/>
        <sz val="10"/>
        <color indexed="14"/>
        <rFont val="Tahoma"/>
        <family val="2"/>
      </rPr>
      <t>19021</t>
    </r>
  </si>
  <si>
    <r>
      <t xml:space="preserve">Софинансирование на проведение ремонтных работ в муниципальных образовательных организациях </t>
    </r>
    <r>
      <rPr>
        <sz val="9"/>
        <rFont val="Tahoma"/>
        <family val="2"/>
      </rPr>
      <t xml:space="preserve">                   </t>
    </r>
    <r>
      <rPr>
        <b/>
        <sz val="10"/>
        <color indexed="13"/>
        <rFont val="Tahoma"/>
        <family val="2"/>
      </rPr>
      <t xml:space="preserve">808 0702 03 4 01 S227Д 612 </t>
    </r>
    <r>
      <rPr>
        <b/>
        <sz val="10"/>
        <color indexed="14"/>
        <rFont val="Tahoma"/>
        <family val="2"/>
      </rPr>
      <t>19014</t>
    </r>
  </si>
  <si>
    <r>
      <t>Питание детей и подростков в лагерях с дневным пребыванием</t>
    </r>
    <r>
      <rPr>
        <sz val="9"/>
        <rFont val="Tahoma"/>
        <family val="2"/>
      </rPr>
      <t xml:space="preserve"> за </t>
    </r>
    <r>
      <rPr>
        <sz val="8.5"/>
        <rFont val="Tahoma"/>
        <family val="2"/>
      </rPr>
      <t>счет средств местного бюджета</t>
    </r>
    <r>
      <rPr>
        <sz val="9"/>
        <rFont val="Tahoma"/>
        <family val="2"/>
      </rPr>
      <t xml:space="preserve">                                      </t>
    </r>
    <r>
      <rPr>
        <b/>
        <sz val="10"/>
        <color indexed="13"/>
        <rFont val="Tahoma"/>
        <family val="2"/>
      </rPr>
      <t xml:space="preserve">808 0707 03 1 01 S215Д 612 </t>
    </r>
    <r>
      <rPr>
        <b/>
        <sz val="10"/>
        <color indexed="14"/>
        <rFont val="Tahoma"/>
        <family val="2"/>
      </rPr>
      <t>19006</t>
    </r>
  </si>
  <si>
    <r>
      <t>Приобретение  оборудования и товарно-материальных ценностей для нужд муниципальных образовательных организаций за счет средств окружного бюджета</t>
    </r>
    <r>
      <rPr>
        <sz val="9"/>
        <rFont val="Tahoma"/>
        <family val="2"/>
      </rPr>
      <t xml:space="preserve">              </t>
    </r>
    <r>
      <rPr>
        <b/>
        <sz val="10"/>
        <color indexed="13"/>
        <rFont val="Tahoma"/>
        <family val="2"/>
      </rPr>
      <t xml:space="preserve">808 0702 03 4 02 42320 612 </t>
    </r>
    <r>
      <rPr>
        <b/>
        <sz val="10"/>
        <color indexed="14"/>
        <rFont val="Tahoma"/>
        <family val="2"/>
      </rPr>
      <t>19015</t>
    </r>
    <r>
      <rPr>
        <sz val="8.5"/>
        <rFont val="Tahoma"/>
        <family val="2"/>
      </rPr>
      <t xml:space="preserve"> </t>
    </r>
  </si>
  <si>
    <r>
      <t xml:space="preserve">Проведение ремонтных работ в муниципальных образовательных организациях за счет средств окружного бюджета                                                                                              </t>
    </r>
    <r>
      <rPr>
        <sz val="9"/>
        <rFont val="Tahoma"/>
        <family val="2"/>
      </rPr>
      <t xml:space="preserve"> </t>
    </r>
    <r>
      <rPr>
        <b/>
        <sz val="10"/>
        <color indexed="13"/>
        <rFont val="Tahoma"/>
        <family val="2"/>
      </rPr>
      <t xml:space="preserve">808 0702 03 4 01 4227Д 612 </t>
    </r>
    <r>
      <rPr>
        <b/>
        <sz val="10"/>
        <color indexed="14"/>
        <rFont val="Tahoma"/>
        <family val="2"/>
      </rPr>
      <t>19013</t>
    </r>
  </si>
  <si>
    <t>Другие экономические санкции</t>
  </si>
  <si>
    <r>
      <t xml:space="preserve">808 0702 03 П 01 10120 612  </t>
    </r>
    <r>
      <rPr>
        <sz val="14"/>
        <color indexed="60"/>
        <rFont val="Tahoma"/>
        <family val="2"/>
      </rPr>
      <t>19027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</si>
</sst>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_ ;\-0\ "/>
    <numFmt numFmtId="175" formatCode="00000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mmm/yyyy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_р_._-;\-* #,##0.0_р_._-;_-* &quot;-&quot;??_р_._-;_-@_-"/>
    <numFmt numFmtId="190" formatCode="_-* #,##0_р_._-;\-* #,##0_р_._-;_-* &quot;-&quot;??_р_._-;_-@_-"/>
    <numFmt numFmtId="191" formatCode="#,##0.00_ ;\-#,##0.00\ "/>
    <numFmt numFmtId="192" formatCode="#,##0.00\ &quot;₽&quot;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sz val="14"/>
      <name val="Tahoma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9"/>
      <color indexed="10"/>
      <name val="Calibri"/>
      <family val="2"/>
    </font>
    <font>
      <sz val="14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56"/>
      <name val="Calibri"/>
      <family val="2"/>
    </font>
    <font>
      <sz val="10"/>
      <name val="Tahoma"/>
      <family val="2"/>
    </font>
    <font>
      <b/>
      <sz val="9"/>
      <name val="Calibri"/>
      <family val="2"/>
    </font>
    <font>
      <sz val="12"/>
      <color indexed="56"/>
      <name val="Tahoma"/>
      <family val="2"/>
    </font>
    <font>
      <b/>
      <sz val="9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56"/>
      <name val="Tahoma"/>
      <family val="2"/>
    </font>
    <font>
      <sz val="14"/>
      <color indexed="14"/>
      <name val="Tahoma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indexed="13"/>
      <name val="Calibri"/>
      <family val="2"/>
    </font>
    <font>
      <b/>
      <sz val="11"/>
      <color indexed="13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Tahoma"/>
      <family val="2"/>
    </font>
    <font>
      <sz val="9"/>
      <name val="Tahoma"/>
      <family val="2"/>
    </font>
    <font>
      <sz val="9"/>
      <color indexed="63"/>
      <name val="Tahoma"/>
      <family val="2"/>
    </font>
    <font>
      <b/>
      <sz val="8.5"/>
      <name val="Tahoma"/>
      <family val="2"/>
    </font>
    <font>
      <sz val="8.5"/>
      <name val="Tahoma"/>
      <family val="2"/>
    </font>
    <font>
      <b/>
      <sz val="9"/>
      <color indexed="10"/>
      <name val="Calibri"/>
      <family val="2"/>
    </font>
    <font>
      <b/>
      <sz val="12"/>
      <color indexed="13"/>
      <name val="Tahoma"/>
      <family val="2"/>
    </font>
    <font>
      <sz val="9"/>
      <color indexed="13"/>
      <name val="Calibri"/>
      <family val="2"/>
    </font>
    <font>
      <sz val="11"/>
      <color indexed="13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13"/>
      <name val="Tahoma"/>
      <family val="2"/>
    </font>
    <font>
      <b/>
      <sz val="10"/>
      <color indexed="14"/>
      <name val="Tahoma"/>
      <family val="2"/>
    </font>
    <font>
      <b/>
      <sz val="10"/>
      <color indexed="63"/>
      <name val="Tahoma"/>
      <family val="2"/>
    </font>
    <font>
      <b/>
      <sz val="11"/>
      <color indexed="63"/>
      <name val="Tahoma"/>
      <family val="2"/>
    </font>
    <font>
      <b/>
      <sz val="14"/>
      <color indexed="56"/>
      <name val="Calibri"/>
      <family val="2"/>
    </font>
    <font>
      <sz val="14"/>
      <color indexed="60"/>
      <name val="Tahoma"/>
      <family val="2"/>
    </font>
    <font>
      <b/>
      <sz val="12"/>
      <color indexed="56"/>
      <name val="Tahoma"/>
      <family val="2"/>
    </font>
    <font>
      <b/>
      <sz val="9"/>
      <color indexed="63"/>
      <name val="Tahoma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Calibri"/>
      <family val="2"/>
    </font>
    <font>
      <sz val="11"/>
      <color indexed="30"/>
      <name val="Calibri"/>
      <family val="2"/>
    </font>
    <font>
      <sz val="9"/>
      <color indexed="14"/>
      <name val="Calibri"/>
      <family val="2"/>
    </font>
    <font>
      <b/>
      <sz val="12"/>
      <color indexed="8"/>
      <name val="Calibri"/>
      <family val="2"/>
    </font>
    <font>
      <sz val="8.5"/>
      <color indexed="36"/>
      <name val="Tahoma"/>
      <family val="2"/>
    </font>
    <font>
      <b/>
      <sz val="8.5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FF33CC"/>
      <name val="Calibri"/>
      <family val="2"/>
    </font>
    <font>
      <sz val="11"/>
      <color rgb="FF0070C0"/>
      <name val="Calibri"/>
      <family val="2"/>
    </font>
    <font>
      <sz val="9"/>
      <color rgb="FFFF33CC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.5"/>
      <color rgb="FF7030A0"/>
      <name val="Tahoma"/>
      <family val="2"/>
    </font>
    <font>
      <b/>
      <sz val="8.5"/>
      <color rgb="FF7030A0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80008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8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393">
    <xf numFmtId="0" fontId="0" fillId="0" borderId="0" xfId="0" applyFont="1" applyAlignment="1">
      <alignment/>
    </xf>
    <xf numFmtId="0" fontId="2" fillId="0" borderId="0" xfId="53" applyFont="1" applyFill="1">
      <alignment/>
      <protection/>
    </xf>
    <xf numFmtId="0" fontId="0" fillId="0" borderId="0" xfId="53" applyFill="1">
      <alignment/>
      <protection/>
    </xf>
    <xf numFmtId="0" fontId="3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7" fillId="0" borderId="10" xfId="54" applyFont="1" applyBorder="1" applyAlignment="1">
      <alignment horizontal="center" vertical="center" wrapText="1"/>
      <protection/>
    </xf>
    <xf numFmtId="14" fontId="0" fillId="0" borderId="10" xfId="53" applyNumberFormat="1" applyBorder="1" applyAlignment="1">
      <alignment vertical="center" wrapText="1"/>
      <protection/>
    </xf>
    <xf numFmtId="14" fontId="4" fillId="0" borderId="10" xfId="53" applyNumberFormat="1" applyFont="1" applyBorder="1" applyAlignment="1">
      <alignment vertical="center" wrapText="1"/>
      <protection/>
    </xf>
    <xf numFmtId="14" fontId="4" fillId="33" borderId="10" xfId="53" applyNumberFormat="1" applyFont="1" applyFill="1" applyBorder="1" applyAlignment="1">
      <alignment vertical="center" wrapText="1"/>
      <protection/>
    </xf>
    <xf numFmtId="14" fontId="0" fillId="34" borderId="10" xfId="53" applyNumberFormat="1" applyFill="1" applyBorder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2" fillId="0" borderId="0" xfId="53" applyFont="1" applyFill="1" applyAlignment="1">
      <alignment wrapText="1"/>
      <protection/>
    </xf>
    <xf numFmtId="14" fontId="11" fillId="0" borderId="0" xfId="53" applyNumberFormat="1" applyFont="1" applyFill="1" applyAlignment="1">
      <alignment wrapText="1"/>
      <protection/>
    </xf>
    <xf numFmtId="14" fontId="12" fillId="0" borderId="0" xfId="53" applyNumberFormat="1" applyFont="1" applyFill="1" applyAlignment="1">
      <alignment wrapText="1"/>
      <protection/>
    </xf>
    <xf numFmtId="173" fontId="13" fillId="0" borderId="0" xfId="69" applyFont="1" applyFill="1" applyAlignment="1">
      <alignment wrapText="1"/>
    </xf>
    <xf numFmtId="14" fontId="14" fillId="0" borderId="0" xfId="53" applyNumberFormat="1" applyFont="1" applyFill="1" applyAlignment="1">
      <alignment wrapText="1"/>
      <protection/>
    </xf>
    <xf numFmtId="0" fontId="11" fillId="0" borderId="0" xfId="53" applyFont="1" applyFill="1" applyAlignment="1">
      <alignment wrapText="1"/>
      <protection/>
    </xf>
    <xf numFmtId="173" fontId="15" fillId="34" borderId="0" xfId="69" applyFont="1" applyFill="1" applyAlignment="1">
      <alignment/>
    </xf>
    <xf numFmtId="173" fontId="16" fillId="0" borderId="0" xfId="69" applyFont="1" applyAlignment="1">
      <alignment/>
    </xf>
    <xf numFmtId="173" fontId="13" fillId="0" borderId="0" xfId="69" applyFont="1" applyAlignment="1">
      <alignment/>
    </xf>
    <xf numFmtId="173" fontId="13" fillId="33" borderId="0" xfId="69" applyFont="1" applyFill="1" applyAlignment="1">
      <alignment/>
    </xf>
    <xf numFmtId="173" fontId="16" fillId="34" borderId="0" xfId="69" applyFont="1" applyFill="1" applyAlignment="1">
      <alignment/>
    </xf>
    <xf numFmtId="173" fontId="17" fillId="0" borderId="0" xfId="69" applyFont="1" applyAlignment="1">
      <alignment/>
    </xf>
    <xf numFmtId="173" fontId="3" fillId="0" borderId="0" xfId="53" applyNumberFormat="1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173" fontId="3" fillId="0" borderId="0" xfId="53" applyNumberFormat="1" applyFont="1" applyFill="1">
      <alignment/>
      <protection/>
    </xf>
    <xf numFmtId="173" fontId="0" fillId="0" borderId="0" xfId="53" applyNumberFormat="1">
      <alignment/>
      <protection/>
    </xf>
    <xf numFmtId="173" fontId="12" fillId="0" borderId="0" xfId="69" applyFont="1" applyFill="1" applyAlignment="1">
      <alignment wrapText="1"/>
    </xf>
    <xf numFmtId="173" fontId="11" fillId="0" borderId="0" xfId="53" applyNumberFormat="1" applyFont="1" applyFill="1" applyAlignment="1">
      <alignment wrapText="1"/>
      <protection/>
    </xf>
    <xf numFmtId="0" fontId="5" fillId="35" borderId="11" xfId="53" applyFont="1" applyFill="1" applyBorder="1">
      <alignment/>
      <protection/>
    </xf>
    <xf numFmtId="0" fontId="23" fillId="36" borderId="0" xfId="53" applyFont="1" applyFill="1">
      <alignment/>
      <protection/>
    </xf>
    <xf numFmtId="0" fontId="9" fillId="36" borderId="0" xfId="53" applyFont="1" applyFill="1">
      <alignment/>
      <protection/>
    </xf>
    <xf numFmtId="0" fontId="4" fillId="36" borderId="0" xfId="53" applyFont="1" applyFill="1">
      <alignment/>
      <protection/>
    </xf>
    <xf numFmtId="173" fontId="9" fillId="36" borderId="0" xfId="53" applyNumberFormat="1" applyFont="1" applyFill="1">
      <alignment/>
      <protection/>
    </xf>
    <xf numFmtId="0" fontId="9" fillId="36" borderId="0" xfId="53" applyNumberFormat="1" applyFont="1" applyFill="1">
      <alignment/>
      <protection/>
    </xf>
    <xf numFmtId="0" fontId="26" fillId="36" borderId="10" xfId="53" applyFont="1" applyFill="1" applyBorder="1">
      <alignment/>
      <protection/>
    </xf>
    <xf numFmtId="0" fontId="27" fillId="36" borderId="10" xfId="53" applyFont="1" applyFill="1" applyBorder="1">
      <alignment/>
      <protection/>
    </xf>
    <xf numFmtId="173" fontId="27" fillId="36" borderId="11" xfId="69" applyFont="1" applyFill="1" applyBorder="1" applyAlignment="1">
      <alignment/>
    </xf>
    <xf numFmtId="173" fontId="29" fillId="36" borderId="11" xfId="69" applyFont="1" applyFill="1" applyBorder="1" applyAlignment="1">
      <alignment/>
    </xf>
    <xf numFmtId="0" fontId="26" fillId="36" borderId="11" xfId="53" applyFont="1" applyFill="1" applyBorder="1">
      <alignment/>
      <protection/>
    </xf>
    <xf numFmtId="173" fontId="30" fillId="37" borderId="0" xfId="69" applyFont="1" applyFill="1" applyAlignment="1">
      <alignment/>
    </xf>
    <xf numFmtId="0" fontId="31" fillId="38" borderId="12" xfId="53" applyFont="1" applyFill="1" applyBorder="1">
      <alignment/>
      <protection/>
    </xf>
    <xf numFmtId="0" fontId="31" fillId="38" borderId="13" xfId="53" applyFont="1" applyFill="1" applyBorder="1">
      <alignment/>
      <protection/>
    </xf>
    <xf numFmtId="173" fontId="32" fillId="38" borderId="14" xfId="53" applyNumberFormat="1" applyFont="1" applyFill="1" applyBorder="1">
      <alignment/>
      <protection/>
    </xf>
    <xf numFmtId="0" fontId="103" fillId="0" borderId="0" xfId="53" applyFont="1" applyFill="1">
      <alignment/>
      <protection/>
    </xf>
    <xf numFmtId="0" fontId="33" fillId="0" borderId="0" xfId="53" applyFont="1" applyFill="1">
      <alignment/>
      <protection/>
    </xf>
    <xf numFmtId="173" fontId="28" fillId="0" borderId="0" xfId="53" applyNumberFormat="1" applyFont="1" applyFill="1">
      <alignment/>
      <protection/>
    </xf>
    <xf numFmtId="173" fontId="34" fillId="0" borderId="0" xfId="53" applyNumberFormat="1" applyFont="1" applyFill="1">
      <alignment/>
      <protection/>
    </xf>
    <xf numFmtId="173" fontId="103" fillId="0" borderId="0" xfId="53" applyNumberFormat="1" applyFont="1" applyFill="1">
      <alignment/>
      <protection/>
    </xf>
    <xf numFmtId="173" fontId="13" fillId="0" borderId="0" xfId="53" applyNumberFormat="1" applyFont="1" applyFill="1">
      <alignment/>
      <protection/>
    </xf>
    <xf numFmtId="0" fontId="35" fillId="0" borderId="0" xfId="53" applyFont="1" applyFill="1">
      <alignment/>
      <protection/>
    </xf>
    <xf numFmtId="173" fontId="0" fillId="0" borderId="0" xfId="53" applyNumberFormat="1" applyFill="1">
      <alignment/>
      <protection/>
    </xf>
    <xf numFmtId="173" fontId="104" fillId="0" borderId="0" xfId="53" applyNumberFormat="1" applyFont="1" applyFill="1">
      <alignment/>
      <protection/>
    </xf>
    <xf numFmtId="173" fontId="36" fillId="0" borderId="0" xfId="53" applyNumberFormat="1" applyFont="1" applyFill="1">
      <alignment/>
      <protection/>
    </xf>
    <xf numFmtId="173" fontId="37" fillId="0" borderId="0" xfId="53" applyNumberFormat="1" applyFont="1" applyFill="1">
      <alignment/>
      <protection/>
    </xf>
    <xf numFmtId="173" fontId="4" fillId="0" borderId="0" xfId="53" applyNumberFormat="1" applyFont="1" applyFill="1">
      <alignment/>
      <protection/>
    </xf>
    <xf numFmtId="173" fontId="105" fillId="0" borderId="0" xfId="53" applyNumberFormat="1" applyFont="1" applyFill="1">
      <alignment/>
      <protection/>
    </xf>
    <xf numFmtId="0" fontId="5" fillId="0" borderId="0" xfId="53" applyFont="1" applyFill="1" applyBorder="1">
      <alignment/>
      <protection/>
    </xf>
    <xf numFmtId="0" fontId="105" fillId="0" borderId="0" xfId="53" applyFont="1" applyFill="1">
      <alignment/>
      <protection/>
    </xf>
    <xf numFmtId="173" fontId="17" fillId="0" borderId="0" xfId="53" applyNumberFormat="1" applyFont="1" applyFill="1">
      <alignment/>
      <protection/>
    </xf>
    <xf numFmtId="0" fontId="13" fillId="0" borderId="0" xfId="53" applyFont="1" applyFill="1">
      <alignment/>
      <protection/>
    </xf>
    <xf numFmtId="16" fontId="105" fillId="0" borderId="0" xfId="69" applyNumberFormat="1" applyFont="1" applyFill="1" applyAlignment="1">
      <alignment horizontal="right"/>
    </xf>
    <xf numFmtId="173" fontId="5" fillId="0" borderId="0" xfId="53" applyNumberFormat="1" applyFont="1" applyFill="1" applyBorder="1">
      <alignment/>
      <protection/>
    </xf>
    <xf numFmtId="173" fontId="92" fillId="0" borderId="0" xfId="53" applyNumberFormat="1" applyFont="1" applyFill="1" applyAlignment="1">
      <alignment horizontal="right"/>
      <protection/>
    </xf>
    <xf numFmtId="0" fontId="92" fillId="0" borderId="0" xfId="53" applyFont="1" applyFill="1">
      <alignment/>
      <protection/>
    </xf>
    <xf numFmtId="16" fontId="105" fillId="0" borderId="0" xfId="69" applyNumberFormat="1" applyFont="1" applyFill="1" applyAlignment="1">
      <alignment/>
    </xf>
    <xf numFmtId="0" fontId="92" fillId="0" borderId="0" xfId="53" applyFont="1" applyFill="1" applyAlignment="1">
      <alignment horizontal="right"/>
      <protection/>
    </xf>
    <xf numFmtId="0" fontId="106" fillId="0" borderId="0" xfId="53" applyFont="1" applyFill="1" applyAlignment="1">
      <alignment horizontal="right"/>
      <protection/>
    </xf>
    <xf numFmtId="173" fontId="106" fillId="0" borderId="0" xfId="53" applyNumberFormat="1" applyFont="1" applyFill="1">
      <alignment/>
      <protection/>
    </xf>
    <xf numFmtId="0" fontId="105" fillId="0" borderId="0" xfId="53" applyFont="1" applyFill="1" applyAlignment="1">
      <alignment horizontal="right"/>
      <protection/>
    </xf>
    <xf numFmtId="173" fontId="96" fillId="0" borderId="0" xfId="53" applyNumberFormat="1" applyFont="1" applyFill="1">
      <alignment/>
      <protection/>
    </xf>
    <xf numFmtId="173" fontId="38" fillId="0" borderId="0" xfId="53" applyNumberFormat="1" applyFont="1" applyFill="1">
      <alignment/>
      <protection/>
    </xf>
    <xf numFmtId="16" fontId="105" fillId="0" borderId="0" xfId="53" applyNumberFormat="1" applyFont="1" applyFill="1">
      <alignment/>
      <protection/>
    </xf>
    <xf numFmtId="0" fontId="0" fillId="0" borderId="0" xfId="53" applyFill="1" applyAlignment="1">
      <alignment horizontal="right"/>
      <protection/>
    </xf>
    <xf numFmtId="173" fontId="0" fillId="0" borderId="0" xfId="53" applyNumberFormat="1" applyFill="1" applyAlignment="1">
      <alignment horizontal="right"/>
      <protection/>
    </xf>
    <xf numFmtId="0" fontId="107" fillId="0" borderId="0" xfId="53" applyFont="1" applyFill="1" applyAlignment="1">
      <alignment horizontal="right"/>
      <protection/>
    </xf>
    <xf numFmtId="0" fontId="107" fillId="0" borderId="0" xfId="53" applyFont="1" applyFill="1">
      <alignment/>
      <protection/>
    </xf>
    <xf numFmtId="173" fontId="107" fillId="0" borderId="0" xfId="53" applyNumberFormat="1" applyFont="1" applyFill="1">
      <alignment/>
      <protection/>
    </xf>
    <xf numFmtId="16" fontId="36" fillId="0" borderId="0" xfId="53" applyNumberFormat="1" applyFont="1" applyFill="1">
      <alignment/>
      <protection/>
    </xf>
    <xf numFmtId="16" fontId="104" fillId="0" borderId="0" xfId="53" applyNumberFormat="1" applyFont="1" applyFill="1">
      <alignment/>
      <protection/>
    </xf>
    <xf numFmtId="16" fontId="104" fillId="0" borderId="0" xfId="53" applyNumberFormat="1" applyFont="1">
      <alignment/>
      <protection/>
    </xf>
    <xf numFmtId="173" fontId="105" fillId="0" borderId="0" xfId="53" applyNumberFormat="1" applyFont="1">
      <alignment/>
      <protection/>
    </xf>
    <xf numFmtId="0" fontId="4" fillId="0" borderId="0" xfId="53" applyFont="1">
      <alignment/>
      <protection/>
    </xf>
    <xf numFmtId="173" fontId="5" fillId="0" borderId="0" xfId="53" applyNumberFormat="1" applyFont="1" applyBorder="1">
      <alignment/>
      <protection/>
    </xf>
    <xf numFmtId="0" fontId="5" fillId="0" borderId="0" xfId="53" applyFont="1" applyBorder="1">
      <alignment/>
      <protection/>
    </xf>
    <xf numFmtId="16" fontId="105" fillId="0" borderId="0" xfId="53" applyNumberFormat="1" applyFont="1">
      <alignment/>
      <protection/>
    </xf>
    <xf numFmtId="0" fontId="5" fillId="0" borderId="0" xfId="53" applyFont="1">
      <alignment/>
      <protection/>
    </xf>
    <xf numFmtId="173" fontId="104" fillId="0" borderId="0" xfId="69" applyFont="1" applyAlignment="1">
      <alignment/>
    </xf>
    <xf numFmtId="0" fontId="105" fillId="0" borderId="0" xfId="53" applyFont="1" applyAlignment="1">
      <alignment horizontal="right"/>
      <protection/>
    </xf>
    <xf numFmtId="173" fontId="105" fillId="0" borderId="0" xfId="69" applyFont="1" applyAlignment="1">
      <alignment/>
    </xf>
    <xf numFmtId="173" fontId="104" fillId="0" borderId="0" xfId="53" applyNumberFormat="1" applyFont="1">
      <alignment/>
      <protection/>
    </xf>
    <xf numFmtId="0" fontId="105" fillId="0" borderId="0" xfId="53" applyFont="1">
      <alignment/>
      <protection/>
    </xf>
    <xf numFmtId="173" fontId="104" fillId="0" borderId="0" xfId="53" applyNumberFormat="1" applyFont="1" applyAlignment="1">
      <alignment horizontal="right"/>
      <protection/>
    </xf>
    <xf numFmtId="16" fontId="105" fillId="0" borderId="0" xfId="53" applyNumberFormat="1" applyFont="1" applyAlignment="1">
      <alignment horizontal="right"/>
      <protection/>
    </xf>
    <xf numFmtId="173" fontId="16" fillId="34" borderId="0" xfId="69" applyFont="1" applyFill="1" applyBorder="1" applyAlignment="1">
      <alignment/>
    </xf>
    <xf numFmtId="173" fontId="20" fillId="34" borderId="0" xfId="69" applyFont="1" applyFill="1" applyAlignment="1">
      <alignment/>
    </xf>
    <xf numFmtId="173" fontId="108" fillId="0" borderId="0" xfId="69" applyFont="1" applyAlignment="1">
      <alignment/>
    </xf>
    <xf numFmtId="173" fontId="15" fillId="34" borderId="0" xfId="69" applyFont="1" applyFill="1" applyAlignment="1">
      <alignment vertical="center"/>
    </xf>
    <xf numFmtId="173" fontId="16" fillId="0" borderId="0" xfId="69" applyFont="1" applyAlignment="1">
      <alignment vertical="center"/>
    </xf>
    <xf numFmtId="173" fontId="13" fillId="0" borderId="0" xfId="69" applyFont="1" applyAlignment="1">
      <alignment vertical="center"/>
    </xf>
    <xf numFmtId="173" fontId="13" fillId="33" borderId="0" xfId="69" applyFont="1" applyFill="1" applyAlignment="1">
      <alignment vertical="center"/>
    </xf>
    <xf numFmtId="173" fontId="16" fillId="34" borderId="0" xfId="69" applyFont="1" applyFill="1" applyAlignment="1">
      <alignment vertical="center"/>
    </xf>
    <xf numFmtId="173" fontId="16" fillId="0" borderId="0" xfId="69" applyFont="1" applyFill="1" applyAlignment="1">
      <alignment vertical="center"/>
    </xf>
    <xf numFmtId="173" fontId="17" fillId="0" borderId="0" xfId="69" applyFont="1" applyAlignment="1">
      <alignment vertical="center"/>
    </xf>
    <xf numFmtId="0" fontId="0" fillId="0" borderId="0" xfId="53" applyFill="1" applyAlignment="1">
      <alignment vertical="center"/>
      <protection/>
    </xf>
    <xf numFmtId="173" fontId="15" fillId="34" borderId="15" xfId="69" applyFont="1" applyFill="1" applyBorder="1" applyAlignment="1">
      <alignment vertical="center"/>
    </xf>
    <xf numFmtId="173" fontId="13" fillId="0" borderId="0" xfId="69" applyFont="1" applyFill="1" applyAlignment="1">
      <alignment vertical="center"/>
    </xf>
    <xf numFmtId="173" fontId="17" fillId="0" borderId="0" xfId="69" applyFont="1" applyFill="1" applyAlignment="1">
      <alignment vertical="center"/>
    </xf>
    <xf numFmtId="0" fontId="0" fillId="0" borderId="0" xfId="53" applyAlignment="1">
      <alignment vertical="center"/>
      <protection/>
    </xf>
    <xf numFmtId="49" fontId="40" fillId="39" borderId="12" xfId="54" applyNumberFormat="1" applyFont="1" applyFill="1" applyBorder="1" applyAlignment="1">
      <alignment horizontal="left" vertical="center" wrapText="1"/>
      <protection/>
    </xf>
    <xf numFmtId="49" fontId="19" fillId="39" borderId="14" xfId="54" applyNumberFormat="1" applyFont="1" applyFill="1" applyBorder="1" applyAlignment="1">
      <alignment horizontal="center" vertical="center" wrapText="1"/>
      <protection/>
    </xf>
    <xf numFmtId="173" fontId="39" fillId="39" borderId="13" xfId="53" applyNumberFormat="1" applyFont="1" applyFill="1" applyBorder="1" applyAlignment="1">
      <alignment vertical="center" wrapText="1"/>
      <protection/>
    </xf>
    <xf numFmtId="14" fontId="37" fillId="39" borderId="13" xfId="53" applyNumberFormat="1" applyFont="1" applyFill="1" applyBorder="1" applyAlignment="1">
      <alignment vertical="center" wrapText="1"/>
      <protection/>
    </xf>
    <xf numFmtId="14" fontId="28" fillId="39" borderId="13" xfId="53" applyNumberFormat="1" applyFont="1" applyFill="1" applyBorder="1" applyAlignment="1">
      <alignment vertical="center" wrapText="1"/>
      <protection/>
    </xf>
    <xf numFmtId="14" fontId="36" fillId="39" borderId="13" xfId="53" applyNumberFormat="1" applyFont="1" applyFill="1" applyBorder="1" applyAlignment="1">
      <alignment vertical="center" wrapText="1"/>
      <protection/>
    </xf>
    <xf numFmtId="0" fontId="37" fillId="39" borderId="0" xfId="53" applyFont="1" applyFill="1" applyAlignment="1">
      <alignment vertical="center" wrapText="1"/>
      <protection/>
    </xf>
    <xf numFmtId="174" fontId="41" fillId="0" borderId="16" xfId="54" applyNumberFormat="1" applyFont="1" applyFill="1" applyBorder="1" applyAlignment="1" applyProtection="1">
      <alignment vertical="center"/>
      <protection hidden="1" locked="0"/>
    </xf>
    <xf numFmtId="1" fontId="41" fillId="0" borderId="17" xfId="54" applyNumberFormat="1" applyFont="1" applyFill="1" applyBorder="1" applyAlignment="1" applyProtection="1">
      <alignment horizontal="center" vertical="center"/>
      <protection hidden="1" locked="0"/>
    </xf>
    <xf numFmtId="174" fontId="41" fillId="0" borderId="12" xfId="54" applyNumberFormat="1" applyFont="1" applyFill="1" applyBorder="1" applyAlignment="1" applyProtection="1">
      <alignment vertical="center"/>
      <protection hidden="1" locked="0"/>
    </xf>
    <xf numFmtId="1" fontId="41" fillId="0" borderId="10" xfId="54" applyNumberFormat="1" applyFont="1" applyFill="1" applyBorder="1" applyAlignment="1" applyProtection="1">
      <alignment horizontal="center" vertical="center"/>
      <protection hidden="1" locked="0"/>
    </xf>
    <xf numFmtId="1" fontId="42" fillId="40" borderId="10" xfId="57" applyNumberFormat="1" applyFont="1" applyFill="1" applyBorder="1" applyAlignment="1" applyProtection="1">
      <alignment horizontal="center"/>
      <protection/>
    </xf>
    <xf numFmtId="0" fontId="42" fillId="40" borderId="12" xfId="57" applyFont="1" applyFill="1" applyBorder="1" applyAlignment="1" applyProtection="1">
      <alignment vertical="center" wrapText="1"/>
      <protection/>
    </xf>
    <xf numFmtId="1" fontId="42" fillId="40" borderId="10" xfId="57" applyNumberFormat="1" applyFont="1" applyFill="1" applyBorder="1" applyAlignment="1" applyProtection="1">
      <alignment horizontal="center" vertical="center"/>
      <protection/>
    </xf>
    <xf numFmtId="0" fontId="42" fillId="40" borderId="12" xfId="57" applyFont="1" applyFill="1" applyBorder="1" applyAlignment="1" applyProtection="1">
      <alignment horizontal="left" vertical="center" wrapText="1"/>
      <protection/>
    </xf>
    <xf numFmtId="0" fontId="42" fillId="0" borderId="12" xfId="54" applyFont="1" applyFill="1" applyBorder="1" applyAlignment="1" applyProtection="1">
      <alignment vertical="center" wrapText="1"/>
      <protection/>
    </xf>
    <xf numFmtId="1" fontId="42" fillId="0" borderId="10" xfId="54" applyNumberFormat="1" applyFont="1" applyFill="1" applyBorder="1" applyAlignment="1" applyProtection="1">
      <alignment horizontal="center" vertical="center" wrapText="1"/>
      <protection/>
    </xf>
    <xf numFmtId="0" fontId="42" fillId="0" borderId="12" xfId="57" applyFont="1" applyFill="1" applyBorder="1" applyAlignment="1" applyProtection="1">
      <alignment vertical="center" wrapText="1"/>
      <protection/>
    </xf>
    <xf numFmtId="1" fontId="42" fillId="0" borderId="10" xfId="57" applyNumberFormat="1" applyFont="1" applyFill="1" applyBorder="1" applyAlignment="1" applyProtection="1">
      <alignment horizontal="center" vertical="center"/>
      <protection/>
    </xf>
    <xf numFmtId="0" fontId="41" fillId="40" borderId="12" xfId="57" applyFont="1" applyFill="1" applyBorder="1" applyAlignment="1" applyProtection="1">
      <alignment vertical="center" wrapText="1"/>
      <protection/>
    </xf>
    <xf numFmtId="0" fontId="42" fillId="0" borderId="12" xfId="57" applyFont="1" applyFill="1" applyBorder="1" applyAlignment="1" applyProtection="1">
      <alignment horizontal="left" vertical="center" wrapText="1"/>
      <protection/>
    </xf>
    <xf numFmtId="173" fontId="16" fillId="34" borderId="11" xfId="69" applyFont="1" applyFill="1" applyBorder="1" applyAlignment="1">
      <alignment vertical="center"/>
    </xf>
    <xf numFmtId="173" fontId="28" fillId="39" borderId="13" xfId="53" applyNumberFormat="1" applyFont="1" applyFill="1" applyBorder="1" applyAlignment="1">
      <alignment vertical="center" wrapText="1"/>
      <protection/>
    </xf>
    <xf numFmtId="173" fontId="29" fillId="39" borderId="13" xfId="53" applyNumberFormat="1" applyFont="1" applyFill="1" applyBorder="1" applyAlignment="1">
      <alignment vertical="center" wrapText="1"/>
      <protection/>
    </xf>
    <xf numFmtId="0" fontId="42" fillId="40" borderId="18" xfId="57" applyFont="1" applyFill="1" applyBorder="1" applyAlignment="1" applyProtection="1">
      <alignment vertical="center" wrapText="1"/>
      <protection/>
    </xf>
    <xf numFmtId="1" fontId="42" fillId="40" borderId="19" xfId="57" applyNumberFormat="1" applyFont="1" applyFill="1" applyBorder="1" applyAlignment="1" applyProtection="1">
      <alignment horizontal="center" vertical="center"/>
      <protection/>
    </xf>
    <xf numFmtId="173" fontId="39" fillId="39" borderId="11" xfId="53" applyNumberFormat="1" applyFont="1" applyFill="1" applyBorder="1" applyAlignment="1">
      <alignment vertical="center" wrapText="1"/>
      <protection/>
    </xf>
    <xf numFmtId="0" fontId="30" fillId="35" borderId="0" xfId="53" applyFont="1" applyFill="1" applyAlignment="1">
      <alignment vertical="center"/>
      <protection/>
    </xf>
    <xf numFmtId="0" fontId="30" fillId="35" borderId="0" xfId="53" applyFont="1" applyFill="1" applyAlignment="1">
      <alignment horizontal="left" vertical="center"/>
      <protection/>
    </xf>
    <xf numFmtId="0" fontId="42" fillId="40" borderId="18" xfId="57" applyFont="1" applyFill="1" applyBorder="1" applyAlignment="1" applyProtection="1">
      <alignment horizontal="left" vertical="center" wrapText="1"/>
      <protection/>
    </xf>
    <xf numFmtId="0" fontId="0" fillId="0" borderId="0" xfId="53" applyFill="1" applyBorder="1">
      <alignment/>
      <protection/>
    </xf>
    <xf numFmtId="0" fontId="11" fillId="0" borderId="0" xfId="53" applyFont="1" applyFill="1" applyBorder="1" applyAlignment="1">
      <alignment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Border="1">
      <alignment/>
      <protection/>
    </xf>
    <xf numFmtId="0" fontId="9" fillId="0" borderId="0" xfId="53" applyFont="1" applyFill="1" applyBorder="1">
      <alignment/>
      <protection/>
    </xf>
    <xf numFmtId="0" fontId="9" fillId="36" borderId="0" xfId="53" applyFont="1" applyFill="1" applyBorder="1">
      <alignment/>
      <protection/>
    </xf>
    <xf numFmtId="0" fontId="103" fillId="0" borderId="0" xfId="53" applyFont="1" applyFill="1" applyBorder="1">
      <alignment/>
      <protection/>
    </xf>
    <xf numFmtId="0" fontId="0" fillId="0" borderId="0" xfId="53" applyFill="1" applyBorder="1" applyAlignment="1">
      <alignment vertical="center" wrapText="1"/>
      <protection/>
    </xf>
    <xf numFmtId="0" fontId="37" fillId="0" borderId="0" xfId="53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30" fillId="0" borderId="0" xfId="53" applyFont="1" applyFill="1" applyBorder="1" applyAlignment="1">
      <alignment vertical="center"/>
      <protection/>
    </xf>
    <xf numFmtId="0" fontId="30" fillId="0" borderId="0" xfId="53" applyFont="1" applyFill="1" applyBorder="1" applyAlignment="1">
      <alignment horizontal="left" vertical="center"/>
      <protection/>
    </xf>
    <xf numFmtId="0" fontId="26" fillId="0" borderId="0" xfId="53" applyFont="1" applyFill="1" applyBorder="1">
      <alignment/>
      <protection/>
    </xf>
    <xf numFmtId="173" fontId="30" fillId="0" borderId="0" xfId="69" applyFont="1" applyFill="1" applyBorder="1" applyAlignment="1">
      <alignment/>
    </xf>
    <xf numFmtId="0" fontId="27" fillId="0" borderId="0" xfId="53" applyFont="1" applyFill="1" applyBorder="1">
      <alignment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wrapText="1"/>
      <protection/>
    </xf>
    <xf numFmtId="0" fontId="39" fillId="0" borderId="0" xfId="53" applyFont="1" applyFill="1" applyBorder="1" applyAlignment="1">
      <alignment vertical="center" wrapText="1"/>
      <protection/>
    </xf>
    <xf numFmtId="173" fontId="0" fillId="0" borderId="0" xfId="53" applyNumberFormat="1" applyFill="1" applyBorder="1" applyAlignment="1">
      <alignment vertical="center"/>
      <protection/>
    </xf>
    <xf numFmtId="173" fontId="3" fillId="0" borderId="0" xfId="53" applyNumberFormat="1" applyFont="1" applyFill="1" applyBorder="1" applyAlignment="1">
      <alignment vertical="center"/>
      <protection/>
    </xf>
    <xf numFmtId="173" fontId="1" fillId="0" borderId="0" xfId="69" applyFont="1" applyFill="1" applyBorder="1" applyAlignment="1">
      <alignment vertical="center"/>
    </xf>
    <xf numFmtId="173" fontId="0" fillId="0" borderId="0" xfId="53" applyNumberFormat="1" applyFill="1" applyBorder="1">
      <alignment/>
      <protection/>
    </xf>
    <xf numFmtId="173" fontId="3" fillId="0" borderId="0" xfId="53" applyNumberFormat="1" applyFont="1" applyFill="1" applyBorder="1">
      <alignment/>
      <protection/>
    </xf>
    <xf numFmtId="173" fontId="1" fillId="0" borderId="0" xfId="69" applyFont="1" applyFill="1" applyBorder="1" applyAlignment="1">
      <alignment/>
    </xf>
    <xf numFmtId="0" fontId="3" fillId="0" borderId="0" xfId="53" applyFont="1" applyFill="1" applyBorder="1" applyAlignment="1">
      <alignment vertical="center"/>
      <protection/>
    </xf>
    <xf numFmtId="173" fontId="109" fillId="0" borderId="0" xfId="53" applyNumberFormat="1" applyFont="1" applyFill="1" applyBorder="1" applyAlignment="1">
      <alignment vertical="center"/>
      <protection/>
    </xf>
    <xf numFmtId="173" fontId="30" fillId="0" borderId="0" xfId="53" applyNumberFormat="1" applyFont="1" applyFill="1" applyBorder="1" applyAlignment="1">
      <alignment vertical="center"/>
      <protection/>
    </xf>
    <xf numFmtId="173" fontId="30" fillId="0" borderId="0" xfId="69" applyFont="1" applyFill="1" applyBorder="1" applyAlignment="1">
      <alignment vertical="center"/>
    </xf>
    <xf numFmtId="173" fontId="30" fillId="0" borderId="0" xfId="53" applyNumberFormat="1" applyFont="1" applyFill="1" applyBorder="1" applyAlignment="1">
      <alignment horizontal="left" vertical="center"/>
      <protection/>
    </xf>
    <xf numFmtId="173" fontId="8" fillId="0" borderId="0" xfId="53" applyNumberFormat="1" applyFont="1" applyFill="1" applyBorder="1">
      <alignment/>
      <protection/>
    </xf>
    <xf numFmtId="0" fontId="23" fillId="0" borderId="0" xfId="53" applyFont="1" applyFill="1" applyBorder="1">
      <alignment/>
      <protection/>
    </xf>
    <xf numFmtId="14" fontId="9" fillId="41" borderId="10" xfId="53" applyNumberFormat="1" applyFont="1" applyFill="1" applyBorder="1" applyAlignment="1">
      <alignment vertical="center" wrapText="1"/>
      <protection/>
    </xf>
    <xf numFmtId="14" fontId="9" fillId="41" borderId="12" xfId="53" applyNumberFormat="1" applyFont="1" applyFill="1" applyBorder="1" applyAlignment="1">
      <alignment vertical="center" wrapText="1"/>
      <protection/>
    </xf>
    <xf numFmtId="1" fontId="42" fillId="0" borderId="19" xfId="54" applyNumberFormat="1" applyFont="1" applyFill="1" applyBorder="1" applyAlignment="1" applyProtection="1">
      <alignment horizontal="center" vertical="center" wrapText="1"/>
      <protection/>
    </xf>
    <xf numFmtId="0" fontId="40" fillId="35" borderId="12" xfId="54" applyFont="1" applyFill="1" applyBorder="1" applyAlignment="1" applyProtection="1">
      <alignment horizontal="left" vertical="center" wrapText="1"/>
      <protection/>
    </xf>
    <xf numFmtId="173" fontId="15" fillId="0" borderId="0" xfId="69" applyFont="1" applyFill="1" applyAlignment="1">
      <alignment vertical="center"/>
    </xf>
    <xf numFmtId="0" fontId="7" fillId="0" borderId="12" xfId="54" applyFont="1" applyBorder="1" applyAlignment="1">
      <alignment horizontal="center" vertical="center" wrapText="1"/>
      <protection/>
    </xf>
    <xf numFmtId="0" fontId="8" fillId="34" borderId="14" xfId="53" applyFont="1" applyFill="1" applyBorder="1" applyAlignment="1">
      <alignment vertical="center" wrapText="1"/>
      <protection/>
    </xf>
    <xf numFmtId="173" fontId="30" fillId="35" borderId="0" xfId="69" applyFont="1" applyFill="1" applyBorder="1" applyAlignment="1">
      <alignment horizontal="left" vertical="center"/>
    </xf>
    <xf numFmtId="173" fontId="29" fillId="35" borderId="0" xfId="69" applyFont="1" applyFill="1" applyBorder="1" applyAlignment="1">
      <alignment horizontal="left" vertical="center"/>
    </xf>
    <xf numFmtId="0" fontId="30" fillId="35" borderId="14" xfId="53" applyFont="1" applyFill="1" applyBorder="1" applyAlignment="1">
      <alignment horizontal="left" vertical="center"/>
      <protection/>
    </xf>
    <xf numFmtId="14" fontId="0" fillId="34" borderId="12" xfId="53" applyNumberFormat="1" applyFill="1" applyBorder="1" applyAlignment="1">
      <alignment vertical="center" wrapText="1"/>
      <protection/>
    </xf>
    <xf numFmtId="14" fontId="11" fillId="0" borderId="0" xfId="53" applyNumberFormat="1" applyFont="1" applyFill="1" applyBorder="1" applyAlignment="1">
      <alignment wrapText="1"/>
      <protection/>
    </xf>
    <xf numFmtId="173" fontId="16" fillId="34" borderId="0" xfId="69" applyFont="1" applyFill="1" applyBorder="1" applyAlignment="1">
      <alignment vertical="center"/>
    </xf>
    <xf numFmtId="173" fontId="103" fillId="0" borderId="0" xfId="53" applyNumberFormat="1" applyFont="1" applyFill="1" applyBorder="1">
      <alignment/>
      <protection/>
    </xf>
    <xf numFmtId="0" fontId="40" fillId="35" borderId="12" xfId="54" applyFont="1" applyFill="1" applyBorder="1" applyAlignment="1" applyProtection="1">
      <alignment horizontal="left" wrapText="1"/>
      <protection/>
    </xf>
    <xf numFmtId="173" fontId="30" fillId="35" borderId="11" xfId="69" applyFont="1" applyFill="1" applyBorder="1" applyAlignment="1">
      <alignment horizontal="left"/>
    </xf>
    <xf numFmtId="173" fontId="29" fillId="35" borderId="11" xfId="69" applyFont="1" applyFill="1" applyBorder="1" applyAlignment="1">
      <alignment horizontal="left"/>
    </xf>
    <xf numFmtId="173" fontId="8" fillId="37" borderId="0" xfId="69" applyFont="1" applyFill="1" applyAlignment="1">
      <alignment vertical="center"/>
    </xf>
    <xf numFmtId="173" fontId="8" fillId="37" borderId="0" xfId="69" applyFont="1" applyFill="1" applyBorder="1" applyAlignment="1">
      <alignment vertical="center"/>
    </xf>
    <xf numFmtId="0" fontId="30" fillId="35" borderId="14" xfId="53" applyFont="1" applyFill="1" applyBorder="1" applyAlignment="1">
      <alignment horizontal="left"/>
      <protection/>
    </xf>
    <xf numFmtId="0" fontId="26" fillId="36" borderId="10" xfId="53" applyFont="1" applyFill="1" applyBorder="1" applyAlignment="1">
      <alignment horizontal="center" vertical="center"/>
      <protection/>
    </xf>
    <xf numFmtId="173" fontId="27" fillId="36" borderId="0" xfId="69" applyFont="1" applyFill="1" applyAlignment="1">
      <alignment vertical="center"/>
    </xf>
    <xf numFmtId="0" fontId="26" fillId="36" borderId="0" xfId="53" applyFont="1" applyFill="1" applyAlignment="1">
      <alignment vertical="center"/>
      <protection/>
    </xf>
    <xf numFmtId="173" fontId="26" fillId="36" borderId="0" xfId="69" applyFont="1" applyFill="1" applyAlignment="1">
      <alignment vertical="center"/>
    </xf>
    <xf numFmtId="173" fontId="28" fillId="36" borderId="0" xfId="69" applyFont="1" applyFill="1" applyAlignment="1">
      <alignment vertical="center"/>
    </xf>
    <xf numFmtId="173" fontId="26" fillId="36" borderId="0" xfId="69" applyFont="1" applyFill="1" applyBorder="1" applyAlignment="1">
      <alignment vertical="center"/>
    </xf>
    <xf numFmtId="2" fontId="26" fillId="36" borderId="0" xfId="53" applyNumberFormat="1" applyFont="1" applyFill="1" applyAlignment="1">
      <alignment horizontal="center" vertical="center"/>
      <protection/>
    </xf>
    <xf numFmtId="0" fontId="26" fillId="0" borderId="0" xfId="53" applyFont="1" applyFill="1" applyBorder="1" applyAlignment="1">
      <alignment vertical="center"/>
      <protection/>
    </xf>
    <xf numFmtId="0" fontId="27" fillId="0" borderId="0" xfId="53" applyFont="1" applyFill="1" applyBorder="1" applyAlignment="1">
      <alignment vertical="center"/>
      <protection/>
    </xf>
    <xf numFmtId="0" fontId="26" fillId="36" borderId="10" xfId="53" applyFont="1" applyFill="1" applyBorder="1" applyAlignment="1">
      <alignment vertical="center" wrapText="1"/>
      <protection/>
    </xf>
    <xf numFmtId="0" fontId="26" fillId="19" borderId="10" xfId="53" applyFont="1" applyFill="1" applyBorder="1" applyAlignment="1">
      <alignment vertical="center"/>
      <protection/>
    </xf>
    <xf numFmtId="0" fontId="26" fillId="19" borderId="10" xfId="53" applyFont="1" applyFill="1" applyBorder="1" applyAlignment="1">
      <alignment horizontal="center" vertical="center"/>
      <protection/>
    </xf>
    <xf numFmtId="173" fontId="27" fillId="19" borderId="11" xfId="69" applyFont="1" applyFill="1" applyBorder="1" applyAlignment="1">
      <alignment vertical="center"/>
    </xf>
    <xf numFmtId="173" fontId="29" fillId="19" borderId="11" xfId="69" applyFont="1" applyFill="1" applyBorder="1" applyAlignment="1">
      <alignment vertical="center"/>
    </xf>
    <xf numFmtId="173" fontId="26" fillId="19" borderId="11" xfId="69" applyFont="1" applyFill="1" applyBorder="1" applyAlignment="1">
      <alignment vertical="center"/>
    </xf>
    <xf numFmtId="0" fontId="26" fillId="19" borderId="11" xfId="53" applyFont="1" applyFill="1" applyBorder="1" applyAlignment="1">
      <alignment vertical="center"/>
      <protection/>
    </xf>
    <xf numFmtId="173" fontId="27" fillId="42" borderId="0" xfId="69" applyFont="1" applyFill="1" applyBorder="1" applyAlignment="1">
      <alignment vertical="center"/>
    </xf>
    <xf numFmtId="173" fontId="29" fillId="42" borderId="0" xfId="69" applyFont="1" applyFill="1" applyBorder="1" applyAlignment="1">
      <alignment vertical="center"/>
    </xf>
    <xf numFmtId="0" fontId="26" fillId="42" borderId="10" xfId="53" applyFont="1" applyFill="1" applyBorder="1" applyAlignment="1">
      <alignment horizontal="center" vertical="center"/>
      <protection/>
    </xf>
    <xf numFmtId="173" fontId="27" fillId="42" borderId="11" xfId="69" applyFont="1" applyFill="1" applyBorder="1" applyAlignment="1">
      <alignment vertical="center"/>
    </xf>
    <xf numFmtId="173" fontId="29" fillId="42" borderId="11" xfId="69" applyFont="1" applyFill="1" applyBorder="1" applyAlignment="1">
      <alignment vertical="center"/>
    </xf>
    <xf numFmtId="173" fontId="26" fillId="42" borderId="11" xfId="69" applyFont="1" applyFill="1" applyBorder="1" applyAlignment="1">
      <alignment vertical="center"/>
    </xf>
    <xf numFmtId="0" fontId="26" fillId="42" borderId="11" xfId="53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173" fontId="37" fillId="39" borderId="13" xfId="53" applyNumberFormat="1" applyFont="1" applyFill="1" applyBorder="1" applyAlignment="1">
      <alignment vertical="center" wrapText="1"/>
      <protection/>
    </xf>
    <xf numFmtId="173" fontId="48" fillId="38" borderId="12" xfId="56" applyNumberFormat="1" applyFont="1" applyFill="1" applyBorder="1" applyAlignment="1">
      <alignment horizontal="center" vertical="center"/>
      <protection/>
    </xf>
    <xf numFmtId="173" fontId="5" fillId="43" borderId="12" xfId="56" applyNumberFormat="1" applyFont="1" applyFill="1" applyBorder="1" applyAlignment="1">
      <alignment vertical="center"/>
      <protection/>
    </xf>
    <xf numFmtId="173" fontId="5" fillId="44" borderId="12" xfId="56" applyNumberFormat="1" applyFont="1" applyFill="1" applyBorder="1">
      <alignment/>
      <protection/>
    </xf>
    <xf numFmtId="0" fontId="5" fillId="0" borderId="0" xfId="56" applyFont="1">
      <alignment/>
      <protection/>
    </xf>
    <xf numFmtId="173" fontId="0" fillId="0" borderId="0" xfId="53" applyNumberFormat="1" applyFont="1" applyFill="1">
      <alignment/>
      <protection/>
    </xf>
    <xf numFmtId="16" fontId="105" fillId="0" borderId="0" xfId="53" applyNumberFormat="1" applyFont="1" applyFill="1" applyAlignment="1">
      <alignment horizontal="right"/>
      <protection/>
    </xf>
    <xf numFmtId="173" fontId="4" fillId="0" borderId="0" xfId="53" applyNumberFormat="1" applyFont="1">
      <alignment/>
      <protection/>
    </xf>
    <xf numFmtId="0" fontId="0" fillId="0" borderId="0" xfId="53" applyAlignment="1">
      <alignment horizontal="right"/>
      <protection/>
    </xf>
    <xf numFmtId="14" fontId="0" fillId="0" borderId="10" xfId="53" applyNumberFormat="1" applyBorder="1" applyAlignment="1">
      <alignment horizontal="center" vertical="center" wrapText="1"/>
      <protection/>
    </xf>
    <xf numFmtId="14" fontId="0" fillId="0" borderId="14" xfId="53" applyNumberFormat="1" applyBorder="1" applyAlignment="1">
      <alignment horizontal="center" vertical="center" wrapText="1"/>
      <protection/>
    </xf>
    <xf numFmtId="14" fontId="5" fillId="0" borderId="10" xfId="53" applyNumberFormat="1" applyFont="1" applyBorder="1" applyAlignment="1">
      <alignment horizontal="center" vertical="center" wrapText="1"/>
      <protection/>
    </xf>
    <xf numFmtId="16" fontId="0" fillId="0" borderId="0" xfId="53" applyNumberFormat="1" applyFont="1" applyFill="1">
      <alignment/>
      <protection/>
    </xf>
    <xf numFmtId="0" fontId="0" fillId="0" borderId="0" xfId="53" applyFont="1" applyFill="1">
      <alignment/>
      <protection/>
    </xf>
    <xf numFmtId="173" fontId="105" fillId="0" borderId="0" xfId="67" applyFont="1" applyFill="1" applyAlignment="1">
      <alignment/>
    </xf>
    <xf numFmtId="173" fontId="17" fillId="0" borderId="0" xfId="53" applyNumberFormat="1" applyFont="1">
      <alignment/>
      <protection/>
    </xf>
    <xf numFmtId="173" fontId="26" fillId="42" borderId="0" xfId="69" applyFont="1" applyFill="1" applyBorder="1" applyAlignment="1">
      <alignment vertical="center"/>
    </xf>
    <xf numFmtId="0" fontId="26" fillId="42" borderId="10" xfId="53" applyFont="1" applyFill="1" applyBorder="1" applyAlignment="1">
      <alignment vertical="center" wrapText="1"/>
      <protection/>
    </xf>
    <xf numFmtId="173" fontId="27" fillId="19" borderId="0" xfId="69" applyFont="1" applyFill="1" applyBorder="1" applyAlignment="1">
      <alignment/>
    </xf>
    <xf numFmtId="173" fontId="29" fillId="19" borderId="0" xfId="69" applyFont="1" applyFill="1" applyBorder="1" applyAlignment="1">
      <alignment/>
    </xf>
    <xf numFmtId="0" fontId="26" fillId="0" borderId="0" xfId="53" applyFont="1" applyFill="1" applyBorder="1" applyAlignment="1">
      <alignment/>
      <protection/>
    </xf>
    <xf numFmtId="0" fontId="27" fillId="0" borderId="0" xfId="53" applyFont="1" applyFill="1" applyBorder="1" applyAlignment="1">
      <alignment/>
      <protection/>
    </xf>
    <xf numFmtId="0" fontId="26" fillId="19" borderId="0" xfId="53" applyFont="1" applyFill="1" applyBorder="1" applyAlignment="1">
      <alignment/>
      <protection/>
    </xf>
    <xf numFmtId="173" fontId="27" fillId="42" borderId="0" xfId="69" applyFont="1" applyFill="1" applyBorder="1" applyAlignment="1">
      <alignment/>
    </xf>
    <xf numFmtId="173" fontId="29" fillId="42" borderId="0" xfId="69" applyFont="1" applyFill="1" applyBorder="1" applyAlignment="1">
      <alignment/>
    </xf>
    <xf numFmtId="0" fontId="26" fillId="42" borderId="0" xfId="53" applyFont="1" applyFill="1" applyBorder="1" applyAlignment="1">
      <alignment/>
      <protection/>
    </xf>
    <xf numFmtId="0" fontId="9" fillId="0" borderId="0" xfId="53" applyFont="1" applyFill="1" applyBorder="1" applyAlignment="1">
      <alignment/>
      <protection/>
    </xf>
    <xf numFmtId="0" fontId="23" fillId="0" borderId="0" xfId="53" applyFont="1" applyFill="1" applyBorder="1" applyAlignment="1">
      <alignment/>
      <protection/>
    </xf>
    <xf numFmtId="173" fontId="9" fillId="0" borderId="0" xfId="53" applyNumberFormat="1" applyFont="1" applyFill="1" applyBorder="1" applyAlignment="1">
      <alignment/>
      <protection/>
    </xf>
    <xf numFmtId="0" fontId="9" fillId="0" borderId="0" xfId="53" applyFont="1" applyFill="1" applyAlignment="1">
      <alignment/>
      <protection/>
    </xf>
    <xf numFmtId="173" fontId="22" fillId="0" borderId="13" xfId="69" applyFont="1" applyFill="1" applyBorder="1" applyAlignment="1">
      <alignment/>
    </xf>
    <xf numFmtId="173" fontId="18" fillId="0" borderId="13" xfId="69" applyFont="1" applyFill="1" applyBorder="1" applyAlignment="1">
      <alignment/>
    </xf>
    <xf numFmtId="173" fontId="13" fillId="0" borderId="13" xfId="69" applyFont="1" applyFill="1" applyBorder="1" applyAlignment="1">
      <alignment/>
    </xf>
    <xf numFmtId="173" fontId="0" fillId="0" borderId="0" xfId="53" applyNumberFormat="1" applyFill="1" applyBorder="1" applyAlignment="1">
      <alignment/>
      <protection/>
    </xf>
    <xf numFmtId="173" fontId="8" fillId="0" borderId="0" xfId="53" applyNumberFormat="1" applyFont="1" applyFill="1">
      <alignment/>
      <protection/>
    </xf>
    <xf numFmtId="0" fontId="42" fillId="13" borderId="12" xfId="57" applyFont="1" applyFill="1" applyBorder="1" applyAlignment="1" applyProtection="1">
      <alignment vertical="center" wrapText="1"/>
      <protection/>
    </xf>
    <xf numFmtId="1" fontId="42" fillId="13" borderId="10" xfId="57" applyNumberFormat="1" applyFont="1" applyFill="1" applyBorder="1" applyAlignment="1" applyProtection="1">
      <alignment horizontal="center"/>
      <protection/>
    </xf>
    <xf numFmtId="173" fontId="16" fillId="13" borderId="0" xfId="69" applyFont="1" applyFill="1" applyBorder="1" applyAlignment="1">
      <alignment/>
    </xf>
    <xf numFmtId="0" fontId="42" fillId="13" borderId="12" xfId="57" applyFont="1" applyFill="1" applyBorder="1" applyAlignment="1" applyProtection="1">
      <alignment horizontal="left" vertical="center" wrapText="1"/>
      <protection/>
    </xf>
    <xf numFmtId="0" fontId="0" fillId="13" borderId="0" xfId="0" applyFill="1" applyBorder="1" applyAlignment="1">
      <alignment/>
    </xf>
    <xf numFmtId="1" fontId="42" fillId="13" borderId="10" xfId="57" applyNumberFormat="1" applyFont="1" applyFill="1" applyBorder="1" applyAlignment="1" applyProtection="1">
      <alignment horizontal="center" vertical="center"/>
      <protection/>
    </xf>
    <xf numFmtId="173" fontId="16" fillId="13" borderId="11" xfId="69" applyFont="1" applyFill="1" applyBorder="1" applyAlignment="1">
      <alignment vertical="center"/>
    </xf>
    <xf numFmtId="173" fontId="15" fillId="13" borderId="20" xfId="69" applyFont="1" applyFill="1" applyBorder="1" applyAlignment="1">
      <alignment/>
    </xf>
    <xf numFmtId="173" fontId="16" fillId="13" borderId="20" xfId="69" applyFont="1" applyFill="1" applyBorder="1" applyAlignment="1">
      <alignment/>
    </xf>
    <xf numFmtId="173" fontId="13" fillId="13" borderId="20" xfId="69" applyFont="1" applyFill="1" applyBorder="1" applyAlignment="1">
      <alignment/>
    </xf>
    <xf numFmtId="173" fontId="0" fillId="13" borderId="20" xfId="53" applyNumberFormat="1" applyFill="1" applyBorder="1">
      <alignment/>
      <protection/>
    </xf>
    <xf numFmtId="173" fontId="3" fillId="13" borderId="20" xfId="53" applyNumberFormat="1" applyFont="1" applyFill="1" applyBorder="1">
      <alignment/>
      <protection/>
    </xf>
    <xf numFmtId="173" fontId="1" fillId="13" borderId="20" xfId="69" applyFont="1" applyFill="1" applyBorder="1" applyAlignment="1">
      <alignment/>
    </xf>
    <xf numFmtId="0" fontId="0" fillId="13" borderId="20" xfId="53" applyFill="1" applyBorder="1">
      <alignment/>
      <protection/>
    </xf>
    <xf numFmtId="173" fontId="20" fillId="13" borderId="0" xfId="69" applyFont="1" applyFill="1" applyBorder="1" applyAlignment="1">
      <alignment/>
    </xf>
    <xf numFmtId="173" fontId="17" fillId="13" borderId="0" xfId="69" applyFont="1" applyFill="1" applyBorder="1" applyAlignment="1">
      <alignment/>
    </xf>
    <xf numFmtId="173" fontId="13" fillId="13" borderId="0" xfId="69" applyFont="1" applyFill="1" applyBorder="1" applyAlignment="1">
      <alignment/>
    </xf>
    <xf numFmtId="173" fontId="15" fillId="13" borderId="11" xfId="69" applyFont="1" applyFill="1" applyBorder="1" applyAlignment="1">
      <alignment vertical="center"/>
    </xf>
    <xf numFmtId="173" fontId="13" fillId="13" borderId="11" xfId="69" applyFont="1" applyFill="1" applyBorder="1" applyAlignment="1">
      <alignment vertical="center"/>
    </xf>
    <xf numFmtId="173" fontId="0" fillId="13" borderId="11" xfId="53" applyNumberFormat="1" applyFill="1" applyBorder="1" applyAlignment="1">
      <alignment vertical="center"/>
      <protection/>
    </xf>
    <xf numFmtId="173" fontId="3" fillId="13" borderId="11" xfId="53" applyNumberFormat="1" applyFont="1" applyFill="1" applyBorder="1" applyAlignment="1">
      <alignment vertical="center"/>
      <protection/>
    </xf>
    <xf numFmtId="173" fontId="1" fillId="13" borderId="11" xfId="69" applyFont="1" applyFill="1" applyBorder="1" applyAlignment="1">
      <alignment vertical="center"/>
    </xf>
    <xf numFmtId="0" fontId="0" fillId="13" borderId="11" xfId="53" applyFill="1" applyBorder="1" applyAlignment="1">
      <alignment vertical="center"/>
      <protection/>
    </xf>
    <xf numFmtId="0" fontId="41" fillId="0" borderId="12" xfId="54" applyFont="1" applyBorder="1" applyAlignment="1">
      <alignment horizontal="center" vertical="center" wrapText="1"/>
      <protection/>
    </xf>
    <xf numFmtId="173" fontId="110" fillId="0" borderId="0" xfId="53" applyNumberFormat="1" applyFont="1" applyFill="1" applyAlignment="1">
      <alignment horizontal="right"/>
      <protection/>
    </xf>
    <xf numFmtId="9" fontId="0" fillId="0" borderId="0" xfId="53" applyNumberFormat="1" applyFill="1">
      <alignment/>
      <protection/>
    </xf>
    <xf numFmtId="173" fontId="5" fillId="0" borderId="0" xfId="53" applyNumberFormat="1" applyFont="1" applyFill="1">
      <alignment/>
      <protection/>
    </xf>
    <xf numFmtId="173" fontId="5" fillId="0" borderId="0" xfId="53" applyNumberFormat="1" applyFont="1" applyFill="1">
      <alignment/>
      <protection/>
    </xf>
    <xf numFmtId="173" fontId="5" fillId="0" borderId="0" xfId="53" applyNumberFormat="1" applyFont="1">
      <alignment/>
      <protection/>
    </xf>
    <xf numFmtId="0" fontId="92" fillId="0" borderId="0" xfId="53" applyFont="1" applyAlignment="1">
      <alignment horizontal="right"/>
      <protection/>
    </xf>
    <xf numFmtId="173" fontId="1" fillId="0" borderId="0" xfId="53" applyNumberFormat="1" applyFont="1">
      <alignment/>
      <protection/>
    </xf>
    <xf numFmtId="173" fontId="0" fillId="0" borderId="0" xfId="67" applyFont="1" applyAlignment="1">
      <alignment/>
    </xf>
    <xf numFmtId="165" fontId="104" fillId="0" borderId="0" xfId="53" applyNumberFormat="1" applyFont="1" applyFill="1">
      <alignment/>
      <protection/>
    </xf>
    <xf numFmtId="173" fontId="0" fillId="0" borderId="0" xfId="67" applyFont="1" applyFill="1" applyAlignment="1">
      <alignment/>
    </xf>
    <xf numFmtId="173" fontId="104" fillId="0" borderId="0" xfId="67" applyFont="1" applyFill="1" applyAlignment="1">
      <alignment/>
    </xf>
    <xf numFmtId="173" fontId="104" fillId="0" borderId="0" xfId="67" applyFont="1" applyAlignment="1">
      <alignment/>
    </xf>
    <xf numFmtId="0" fontId="104" fillId="0" borderId="0" xfId="53" applyFont="1">
      <alignment/>
      <protection/>
    </xf>
    <xf numFmtId="173" fontId="109" fillId="0" borderId="0" xfId="67" applyFont="1" applyFill="1" applyAlignment="1">
      <alignment/>
    </xf>
    <xf numFmtId="173" fontId="109" fillId="0" borderId="0" xfId="67" applyFont="1" applyAlignment="1">
      <alignment/>
    </xf>
    <xf numFmtId="165" fontId="109" fillId="0" borderId="0" xfId="53" applyNumberFormat="1" applyFont="1" applyFill="1">
      <alignment/>
      <protection/>
    </xf>
    <xf numFmtId="0" fontId="111" fillId="0" borderId="0" xfId="53" applyFont="1" applyFill="1" applyAlignment="1">
      <alignment vertical="center"/>
      <protection/>
    </xf>
    <xf numFmtId="0" fontId="59" fillId="0" borderId="0" xfId="53" applyFont="1" applyAlignment="1">
      <alignment horizontal="right"/>
      <protection/>
    </xf>
    <xf numFmtId="165" fontId="4" fillId="0" borderId="0" xfId="53" applyNumberFormat="1" applyFont="1">
      <alignment/>
      <protection/>
    </xf>
    <xf numFmtId="165" fontId="0" fillId="0" borderId="0" xfId="53" applyNumberFormat="1" applyFill="1">
      <alignment/>
      <protection/>
    </xf>
    <xf numFmtId="165" fontId="105" fillId="0" borderId="0" xfId="53" applyNumberFormat="1" applyFont="1" applyFill="1" applyAlignment="1">
      <alignment horizontal="right"/>
      <protection/>
    </xf>
    <xf numFmtId="0" fontId="5" fillId="0" borderId="21" xfId="56" applyFont="1" applyBorder="1">
      <alignment/>
      <protection/>
    </xf>
    <xf numFmtId="173" fontId="20" fillId="13" borderId="22" xfId="70" applyFont="1" applyFill="1" applyBorder="1" applyAlignment="1">
      <alignment vertical="center"/>
    </xf>
    <xf numFmtId="173" fontId="40" fillId="13" borderId="22" xfId="70" applyFont="1" applyFill="1" applyBorder="1" applyAlignment="1" applyProtection="1">
      <alignment horizontal="center" vertical="center" wrapText="1"/>
      <protection hidden="1" locked="0"/>
    </xf>
    <xf numFmtId="173" fontId="47" fillId="38" borderId="14" xfId="70" applyFont="1" applyFill="1" applyBorder="1" applyAlignment="1">
      <alignment horizontal="center" vertical="center"/>
    </xf>
    <xf numFmtId="173" fontId="47" fillId="38" borderId="10" xfId="70" applyFont="1" applyFill="1" applyBorder="1" applyAlignment="1">
      <alignment horizontal="center" vertical="center"/>
    </xf>
    <xf numFmtId="173" fontId="13" fillId="38" borderId="10" xfId="70" applyFont="1" applyFill="1" applyBorder="1" applyAlignment="1">
      <alignment horizontal="center" vertical="center"/>
    </xf>
    <xf numFmtId="173" fontId="13" fillId="38" borderId="12" xfId="70" applyFont="1" applyFill="1" applyBorder="1" applyAlignment="1">
      <alignment horizontal="center" vertical="center"/>
    </xf>
    <xf numFmtId="173" fontId="8" fillId="13" borderId="22" xfId="70" applyFont="1" applyFill="1" applyBorder="1" applyAlignment="1">
      <alignment horizontal="center" vertical="center"/>
    </xf>
    <xf numFmtId="173" fontId="20" fillId="13" borderId="22" xfId="70" applyFont="1" applyFill="1" applyBorder="1" applyAlignment="1">
      <alignment horizontal="center" vertical="center"/>
    </xf>
    <xf numFmtId="173" fontId="47" fillId="38" borderId="13" xfId="70" applyFont="1" applyFill="1" applyBorder="1" applyAlignment="1">
      <alignment horizontal="center" vertical="center"/>
    </xf>
    <xf numFmtId="173" fontId="13" fillId="38" borderId="14" xfId="70" applyFont="1" applyFill="1" applyBorder="1" applyAlignment="1">
      <alignment horizontal="center" vertical="center"/>
    </xf>
    <xf numFmtId="173" fontId="17" fillId="38" borderId="10" xfId="70" applyFont="1" applyFill="1" applyBorder="1" applyAlignment="1">
      <alignment horizontal="center" vertical="center"/>
    </xf>
    <xf numFmtId="0" fontId="48" fillId="0" borderId="21" xfId="56" applyFont="1" applyBorder="1" applyAlignment="1">
      <alignment horizontal="center" vertical="center"/>
      <protection/>
    </xf>
    <xf numFmtId="0" fontId="48" fillId="0" borderId="0" xfId="56" applyFont="1" applyAlignment="1">
      <alignment horizontal="center" vertical="center"/>
      <protection/>
    </xf>
    <xf numFmtId="173" fontId="40" fillId="13" borderId="22" xfId="70" applyFont="1" applyFill="1" applyBorder="1" applyAlignment="1" applyProtection="1">
      <alignment vertical="center" wrapText="1"/>
      <protection/>
    </xf>
    <xf numFmtId="173" fontId="20" fillId="43" borderId="14" xfId="70" applyFont="1" applyFill="1" applyBorder="1" applyAlignment="1">
      <alignment vertical="center"/>
    </xf>
    <xf numFmtId="173" fontId="20" fillId="43" borderId="12" xfId="70" applyFont="1" applyFill="1" applyBorder="1" applyAlignment="1">
      <alignment vertical="center"/>
    </xf>
    <xf numFmtId="173" fontId="17" fillId="43" borderId="14" xfId="70" applyFont="1" applyFill="1" applyBorder="1" applyAlignment="1">
      <alignment vertical="center"/>
    </xf>
    <xf numFmtId="173" fontId="17" fillId="43" borderId="12" xfId="70" applyFont="1" applyFill="1" applyBorder="1" applyAlignment="1">
      <alignment vertical="center"/>
    </xf>
    <xf numFmtId="173" fontId="17" fillId="43" borderId="10" xfId="70" applyFont="1" applyFill="1" applyBorder="1" applyAlignment="1">
      <alignment vertical="center"/>
    </xf>
    <xf numFmtId="175" fontId="44" fillId="44" borderId="10" xfId="54" applyNumberFormat="1" applyFont="1" applyFill="1" applyBorder="1" applyAlignment="1">
      <alignment vertical="center" wrapText="1"/>
      <protection/>
    </xf>
    <xf numFmtId="1" fontId="44" fillId="44" borderId="12" xfId="57" applyNumberFormat="1" applyFont="1" applyFill="1" applyBorder="1" applyAlignment="1">
      <alignment horizontal="center"/>
      <protection/>
    </xf>
    <xf numFmtId="173" fontId="17" fillId="44" borderId="14" xfId="70" applyFont="1" applyFill="1" applyBorder="1" applyAlignment="1">
      <alignment/>
    </xf>
    <xf numFmtId="173" fontId="17" fillId="44" borderId="10" xfId="70" applyFont="1" applyFill="1" applyBorder="1" applyAlignment="1">
      <alignment/>
    </xf>
    <xf numFmtId="173" fontId="13" fillId="44" borderId="10" xfId="70" applyFont="1" applyFill="1" applyBorder="1" applyAlignment="1">
      <alignment/>
    </xf>
    <xf numFmtId="173" fontId="13" fillId="44" borderId="12" xfId="70" applyFont="1" applyFill="1" applyBorder="1" applyAlignment="1">
      <alignment/>
    </xf>
    <xf numFmtId="173" fontId="20" fillId="13" borderId="22" xfId="70" applyFont="1" applyFill="1" applyBorder="1" applyAlignment="1">
      <alignment/>
    </xf>
    <xf numFmtId="173" fontId="43" fillId="13" borderId="22" xfId="70" applyFont="1" applyFill="1" applyBorder="1" applyAlignment="1">
      <alignment/>
    </xf>
    <xf numFmtId="173" fontId="20" fillId="44" borderId="14" xfId="70" applyFont="1" applyFill="1" applyBorder="1" applyAlignment="1">
      <alignment/>
    </xf>
    <xf numFmtId="173" fontId="20" fillId="43" borderId="10" xfId="70" applyFont="1" applyFill="1" applyBorder="1" applyAlignment="1">
      <alignment vertical="center"/>
    </xf>
    <xf numFmtId="173" fontId="45" fillId="44" borderId="10" xfId="70" applyFont="1" applyFill="1" applyBorder="1" applyAlignment="1">
      <alignment/>
    </xf>
    <xf numFmtId="173" fontId="45" fillId="44" borderId="12" xfId="70" applyFont="1" applyFill="1" applyBorder="1" applyAlignment="1">
      <alignment/>
    </xf>
    <xf numFmtId="175" fontId="112" fillId="44" borderId="10" xfId="54" applyNumberFormat="1" applyFont="1" applyFill="1" applyBorder="1" applyAlignment="1">
      <alignment horizontal="right" vertical="center" wrapText="1"/>
      <protection/>
    </xf>
    <xf numFmtId="1" fontId="112" fillId="44" borderId="12" xfId="57" applyNumberFormat="1" applyFont="1" applyFill="1" applyBorder="1" applyAlignment="1">
      <alignment horizontal="center"/>
      <protection/>
    </xf>
    <xf numFmtId="173" fontId="113" fillId="13" borderId="22" xfId="70" applyFont="1" applyFill="1" applyBorder="1" applyAlignment="1">
      <alignment/>
    </xf>
    <xf numFmtId="173" fontId="13" fillId="43" borderId="12" xfId="70" applyFont="1" applyFill="1" applyBorder="1" applyAlignment="1">
      <alignment vertical="center"/>
    </xf>
    <xf numFmtId="173" fontId="5" fillId="43" borderId="23" xfId="56" applyNumberFormat="1" applyFont="1" applyFill="1" applyBorder="1" applyAlignment="1">
      <alignment vertical="center"/>
      <protection/>
    </xf>
    <xf numFmtId="175" fontId="44" fillId="44" borderId="24" xfId="54" applyNumberFormat="1" applyFont="1" applyFill="1" applyBorder="1" applyAlignment="1">
      <alignment vertical="center" wrapText="1"/>
      <protection/>
    </xf>
    <xf numFmtId="1" fontId="44" fillId="44" borderId="16" xfId="57" applyNumberFormat="1" applyFont="1" applyFill="1" applyBorder="1" applyAlignment="1">
      <alignment horizontal="center"/>
      <protection/>
    </xf>
    <xf numFmtId="173" fontId="43" fillId="13" borderId="25" xfId="70" applyFont="1" applyFill="1" applyBorder="1" applyAlignment="1">
      <alignment/>
    </xf>
    <xf numFmtId="173" fontId="17" fillId="44" borderId="26" xfId="70" applyFont="1" applyFill="1" applyBorder="1" applyAlignment="1">
      <alignment/>
    </xf>
    <xf numFmtId="173" fontId="13" fillId="44" borderId="17" xfId="70" applyFont="1" applyFill="1" applyBorder="1" applyAlignment="1">
      <alignment/>
    </xf>
    <xf numFmtId="173" fontId="13" fillId="44" borderId="16" xfId="70" applyFont="1" applyFill="1" applyBorder="1" applyAlignment="1">
      <alignment/>
    </xf>
    <xf numFmtId="173" fontId="20" fillId="13" borderId="25" xfId="70" applyFont="1" applyFill="1" applyBorder="1" applyAlignment="1">
      <alignment/>
    </xf>
    <xf numFmtId="173" fontId="20" fillId="44" borderId="26" xfId="70" applyFont="1" applyFill="1" applyBorder="1" applyAlignment="1">
      <alignment/>
    </xf>
    <xf numFmtId="173" fontId="45" fillId="44" borderId="17" xfId="70" applyFont="1" applyFill="1" applyBorder="1" applyAlignment="1">
      <alignment/>
    </xf>
    <xf numFmtId="173" fontId="45" fillId="44" borderId="16" xfId="70" applyFont="1" applyFill="1" applyBorder="1" applyAlignment="1">
      <alignment/>
    </xf>
    <xf numFmtId="173" fontId="17" fillId="44" borderId="17" xfId="70" applyFont="1" applyFill="1" applyBorder="1" applyAlignment="1">
      <alignment/>
    </xf>
    <xf numFmtId="173" fontId="5" fillId="44" borderId="27" xfId="56" applyNumberFormat="1" applyFont="1" applyFill="1" applyBorder="1">
      <alignment/>
      <protection/>
    </xf>
    <xf numFmtId="175" fontId="112" fillId="44" borderId="28" xfId="54" applyNumberFormat="1" applyFont="1" applyFill="1" applyBorder="1" applyAlignment="1">
      <alignment horizontal="right" vertical="center" wrapText="1"/>
      <protection/>
    </xf>
    <xf numFmtId="173" fontId="5" fillId="44" borderId="23" xfId="56" applyNumberFormat="1" applyFont="1" applyFill="1" applyBorder="1">
      <alignment/>
      <protection/>
    </xf>
    <xf numFmtId="175" fontId="44" fillId="44" borderId="28" xfId="54" applyNumberFormat="1" applyFont="1" applyFill="1" applyBorder="1" applyAlignment="1">
      <alignment vertical="center" wrapText="1"/>
      <protection/>
    </xf>
    <xf numFmtId="175" fontId="44" fillId="44" borderId="29" xfId="54" applyNumberFormat="1" applyFont="1" applyFill="1" applyBorder="1" applyAlignment="1">
      <alignment vertical="center" wrapText="1"/>
      <protection/>
    </xf>
    <xf numFmtId="1" fontId="44" fillId="44" borderId="30" xfId="57" applyNumberFormat="1" applyFont="1" applyFill="1" applyBorder="1" applyAlignment="1">
      <alignment horizontal="center"/>
      <protection/>
    </xf>
    <xf numFmtId="173" fontId="43" fillId="13" borderId="31" xfId="70" applyFont="1" applyFill="1" applyBorder="1" applyAlignment="1">
      <alignment/>
    </xf>
    <xf numFmtId="173" fontId="17" fillId="44" borderId="32" xfId="70" applyFont="1" applyFill="1" applyBorder="1" applyAlignment="1">
      <alignment/>
    </xf>
    <xf numFmtId="173" fontId="13" fillId="44" borderId="33" xfId="70" applyFont="1" applyFill="1" applyBorder="1" applyAlignment="1">
      <alignment/>
    </xf>
    <xf numFmtId="173" fontId="13" fillId="44" borderId="30" xfId="70" applyFont="1" applyFill="1" applyBorder="1" applyAlignment="1">
      <alignment/>
    </xf>
    <xf numFmtId="173" fontId="20" fillId="13" borderId="31" xfId="70" applyFont="1" applyFill="1" applyBorder="1" applyAlignment="1">
      <alignment/>
    </xf>
    <xf numFmtId="173" fontId="20" fillId="44" borderId="32" xfId="70" applyFont="1" applyFill="1" applyBorder="1" applyAlignment="1">
      <alignment/>
    </xf>
    <xf numFmtId="173" fontId="45" fillId="44" borderId="33" xfId="70" applyFont="1" applyFill="1" applyBorder="1" applyAlignment="1">
      <alignment/>
    </xf>
    <xf numFmtId="173" fontId="45" fillId="44" borderId="30" xfId="70" applyFont="1" applyFill="1" applyBorder="1" applyAlignment="1">
      <alignment/>
    </xf>
    <xf numFmtId="173" fontId="17" fillId="44" borderId="33" xfId="70" applyFont="1" applyFill="1" applyBorder="1" applyAlignment="1">
      <alignment/>
    </xf>
    <xf numFmtId="173" fontId="5" fillId="44" borderId="34" xfId="56" applyNumberFormat="1" applyFont="1" applyFill="1" applyBorder="1">
      <alignment/>
      <protection/>
    </xf>
    <xf numFmtId="175" fontId="112" fillId="44" borderId="35" xfId="54" applyNumberFormat="1" applyFont="1" applyFill="1" applyBorder="1" applyAlignment="1">
      <alignment horizontal="right" vertical="center" wrapText="1"/>
      <protection/>
    </xf>
    <xf numFmtId="1" fontId="112" fillId="44" borderId="36" xfId="57" applyNumberFormat="1" applyFont="1" applyFill="1" applyBorder="1" applyAlignment="1">
      <alignment horizontal="center"/>
      <protection/>
    </xf>
    <xf numFmtId="173" fontId="113" fillId="13" borderId="37" xfId="70" applyFont="1" applyFill="1" applyBorder="1" applyAlignment="1">
      <alignment/>
    </xf>
    <xf numFmtId="173" fontId="17" fillId="44" borderId="38" xfId="70" applyFont="1" applyFill="1" applyBorder="1" applyAlignment="1">
      <alignment/>
    </xf>
    <xf numFmtId="173" fontId="17" fillId="44" borderId="39" xfId="70" applyFont="1" applyFill="1" applyBorder="1" applyAlignment="1">
      <alignment/>
    </xf>
    <xf numFmtId="173" fontId="13" fillId="44" borderId="39" xfId="70" applyFont="1" applyFill="1" applyBorder="1" applyAlignment="1">
      <alignment/>
    </xf>
    <xf numFmtId="173" fontId="13" fillId="44" borderId="36" xfId="70" applyFont="1" applyFill="1" applyBorder="1" applyAlignment="1">
      <alignment/>
    </xf>
    <xf numFmtId="173" fontId="20" fillId="13" borderId="37" xfId="70" applyFont="1" applyFill="1" applyBorder="1" applyAlignment="1">
      <alignment/>
    </xf>
    <xf numFmtId="173" fontId="5" fillId="44" borderId="40" xfId="56" applyNumberFormat="1" applyFont="1" applyFill="1" applyBorder="1">
      <alignment/>
      <protection/>
    </xf>
    <xf numFmtId="0" fontId="5" fillId="0" borderId="41" xfId="56" applyFont="1" applyBorder="1">
      <alignment/>
      <protection/>
    </xf>
    <xf numFmtId="0" fontId="5" fillId="0" borderId="42" xfId="56" applyFont="1" applyBorder="1">
      <alignment/>
      <protection/>
    </xf>
    <xf numFmtId="0" fontId="41" fillId="0" borderId="12" xfId="54" applyFont="1" applyFill="1" applyBorder="1" applyAlignment="1" applyProtection="1">
      <alignment vertical="center" wrapText="1"/>
      <protection/>
    </xf>
    <xf numFmtId="49" fontId="24" fillId="42" borderId="10" xfId="54" applyNumberFormat="1" applyFont="1" applyFill="1" applyBorder="1" applyAlignment="1">
      <alignment horizontal="center" wrapText="1"/>
      <protection/>
    </xf>
    <xf numFmtId="1" fontId="42" fillId="0" borderId="19" xfId="57" applyNumberFormat="1" applyFont="1" applyFill="1" applyBorder="1" applyAlignment="1" applyProtection="1">
      <alignment horizontal="center" vertical="center"/>
      <protection/>
    </xf>
    <xf numFmtId="1" fontId="42" fillId="0" borderId="17" xfId="57" applyNumberFormat="1" applyFont="1" applyFill="1" applyBorder="1" applyAlignment="1" applyProtection="1">
      <alignment horizontal="center" vertical="center"/>
      <protection/>
    </xf>
    <xf numFmtId="1" fontId="42" fillId="40" borderId="19" xfId="57" applyNumberFormat="1" applyFont="1" applyFill="1" applyBorder="1" applyAlignment="1" applyProtection="1">
      <alignment horizontal="center" vertical="center"/>
      <protection/>
    </xf>
    <xf numFmtId="1" fontId="42" fillId="40" borderId="17" xfId="57" applyNumberFormat="1" applyFont="1" applyFill="1" applyBorder="1" applyAlignment="1" applyProtection="1">
      <alignment horizontal="center" vertical="center"/>
      <protection/>
    </xf>
    <xf numFmtId="1" fontId="42" fillId="40" borderId="43" xfId="57" applyNumberFormat="1" applyFont="1" applyFill="1" applyBorder="1" applyAlignment="1" applyProtection="1">
      <alignment horizontal="center" vertical="center"/>
      <protection/>
    </xf>
    <xf numFmtId="49" fontId="21" fillId="0" borderId="10" xfId="54" applyNumberFormat="1" applyFont="1" applyFill="1" applyBorder="1" applyAlignment="1">
      <alignment horizontal="center" wrapText="1"/>
      <protection/>
    </xf>
    <xf numFmtId="49" fontId="24" fillId="36" borderId="17" xfId="54" applyNumberFormat="1" applyFont="1" applyFill="1" applyBorder="1" applyAlignment="1">
      <alignment horizontal="center" vertical="center" wrapText="1"/>
      <protection/>
    </xf>
    <xf numFmtId="49" fontId="24" fillId="19" borderId="17" xfId="54" applyNumberFormat="1" applyFont="1" applyFill="1" applyBorder="1" applyAlignment="1">
      <alignment horizontal="center" wrapText="1"/>
      <protection/>
    </xf>
    <xf numFmtId="49" fontId="10" fillId="0" borderId="44" xfId="54" applyNumberFormat="1" applyFont="1" applyFill="1" applyBorder="1" applyAlignment="1">
      <alignment horizontal="center" vertical="center" wrapText="1"/>
      <protection/>
    </xf>
    <xf numFmtId="49" fontId="10" fillId="0" borderId="15" xfId="54" applyNumberFormat="1" applyFont="1" applyFill="1" applyBorder="1" applyAlignment="1">
      <alignment horizontal="center" vertical="center" wrapText="1"/>
      <protection/>
    </xf>
    <xf numFmtId="49" fontId="10" fillId="0" borderId="16" xfId="54" applyNumberFormat="1" applyFont="1" applyFill="1" applyBorder="1" applyAlignment="1">
      <alignment horizontal="center" wrapText="1"/>
      <protection/>
    </xf>
    <xf numFmtId="49" fontId="10" fillId="0" borderId="26" xfId="54" applyNumberFormat="1" applyFont="1" applyFill="1" applyBorder="1" applyAlignment="1">
      <alignment horizontal="center" wrapText="1"/>
      <protection/>
    </xf>
    <xf numFmtId="49" fontId="10" fillId="0" borderId="16" xfId="54" applyNumberFormat="1" applyFont="1" applyFill="1" applyBorder="1" applyAlignment="1">
      <alignment horizontal="center" vertical="center" wrapText="1"/>
      <protection/>
    </xf>
    <xf numFmtId="49" fontId="10" fillId="0" borderId="26" xfId="54" applyNumberFormat="1" applyFont="1" applyFill="1" applyBorder="1" applyAlignment="1">
      <alignment horizontal="center" vertical="center" wrapText="1"/>
      <protection/>
    </xf>
    <xf numFmtId="1" fontId="42" fillId="40" borderId="10" xfId="57" applyNumberFormat="1" applyFont="1" applyFill="1" applyBorder="1" applyAlignment="1" applyProtection="1">
      <alignment horizontal="center" vertical="center"/>
      <protection/>
    </xf>
    <xf numFmtId="175" fontId="49" fillId="43" borderId="12" xfId="54" applyNumberFormat="1" applyFont="1" applyFill="1" applyBorder="1" applyAlignment="1">
      <alignment horizontal="center" vertical="center" wrapText="1"/>
      <protection/>
    </xf>
    <xf numFmtId="175" fontId="49" fillId="43" borderId="10" xfId="54" applyNumberFormat="1" applyFont="1" applyFill="1" applyBorder="1" applyAlignment="1">
      <alignment horizontal="center" vertical="center" wrapText="1"/>
      <protection/>
    </xf>
    <xf numFmtId="174" fontId="46" fillId="45" borderId="10" xfId="54" applyNumberFormat="1" applyFont="1" applyFill="1" applyBorder="1" applyAlignment="1" applyProtection="1">
      <alignment horizontal="center" vertical="center" wrapText="1"/>
      <protection hidden="1" locked="0"/>
    </xf>
    <xf numFmtId="174" fontId="46" fillId="45" borderId="12" xfId="54" applyNumberFormat="1" applyFont="1" applyFill="1" applyBorder="1" applyAlignment="1" applyProtection="1">
      <alignment horizontal="center" vertical="center" wrapText="1"/>
      <protection hidden="1" locked="0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Книга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Лист1" xfId="65"/>
    <cellStyle name="Тысячи_Лист1" xfId="66"/>
    <cellStyle name="Comma" xfId="67"/>
    <cellStyle name="Comma [0]" xfId="68"/>
    <cellStyle name="Финансовый 2" xfId="69"/>
    <cellStyle name="Финансовый 2 2" xfId="70"/>
    <cellStyle name="Хороший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82"/>
  <sheetViews>
    <sheetView zoomScale="90" zoomScaleNormal="90" zoomScalePageLayoutView="0" workbookViewId="0" topLeftCell="A1">
      <pane xSplit="3" ySplit="2" topLeftCell="D39" activePane="bottomRight" state="frozen"/>
      <selection pane="topLeft" activeCell="AF59" sqref="AF59"/>
      <selection pane="topRight" activeCell="AF59" sqref="AF59"/>
      <selection pane="bottomLeft" activeCell="AF59" sqref="AF59"/>
      <selection pane="bottomRight" activeCell="C5" sqref="C5"/>
    </sheetView>
  </sheetViews>
  <sheetFormatPr defaultColWidth="9.140625" defaultRowHeight="15" outlineLevelCol="1"/>
  <cols>
    <col min="1" max="1" width="59.421875" style="25" customWidth="1"/>
    <col min="2" max="2" width="10.00390625" style="25" customWidth="1"/>
    <col min="3" max="3" width="17.7109375" style="26" customWidth="1"/>
    <col min="4" max="4" width="15.140625" style="25" hidden="1" customWidth="1" outlineLevel="1"/>
    <col min="5" max="5" width="15.421875" style="25" hidden="1" customWidth="1" outlineLevel="1"/>
    <col min="6" max="6" width="16.421875" style="25" hidden="1" customWidth="1" outlineLevel="1"/>
    <col min="7" max="8" width="16.140625" style="25" hidden="1" customWidth="1" outlineLevel="1"/>
    <col min="9" max="9" width="16.28125" style="25" hidden="1" customWidth="1" outlineLevel="1"/>
    <col min="10" max="10" width="18.28125" style="84" hidden="1" customWidth="1" outlineLevel="1"/>
    <col min="11" max="11" width="17.8515625" style="84" customWidth="1" collapsed="1"/>
    <col min="12" max="12" width="17.8515625" style="25" customWidth="1"/>
    <col min="13" max="13" width="16.57421875" style="25" hidden="1" customWidth="1" outlineLevel="1"/>
    <col min="14" max="14" width="17.57421875" style="25" hidden="1" customWidth="1" outlineLevel="1"/>
    <col min="15" max="15" width="15.7109375" style="25" hidden="1" customWidth="1" outlineLevel="1"/>
    <col min="16" max="16" width="15.00390625" style="25" hidden="1" customWidth="1" outlineLevel="1"/>
    <col min="17" max="17" width="15.7109375" style="25" hidden="1" customWidth="1" outlineLevel="1"/>
    <col min="18" max="18" width="16.00390625" style="25" hidden="1" customWidth="1" outlineLevel="1"/>
    <col min="19" max="19" width="17.57421875" style="84" hidden="1" customWidth="1" outlineLevel="1"/>
    <col min="20" max="20" width="16.140625" style="84" customWidth="1" collapsed="1"/>
    <col min="21" max="21" width="18.00390625" style="144" customWidth="1" collapsed="1"/>
    <col min="22" max="22" width="15.00390625" style="25" hidden="1" customWidth="1" outlineLevel="1"/>
    <col min="23" max="23" width="16.00390625" style="25" hidden="1" customWidth="1" outlineLevel="1"/>
    <col min="24" max="24" width="17.8515625" style="25" hidden="1" customWidth="1" outlineLevel="1"/>
    <col min="25" max="25" width="17.28125" style="25" hidden="1" customWidth="1" outlineLevel="1"/>
    <col min="26" max="26" width="15.00390625" style="25" hidden="1" customWidth="1" outlineLevel="1"/>
    <col min="27" max="27" width="16.421875" style="25" hidden="1" customWidth="1" outlineLevel="1"/>
    <col min="28" max="28" width="17.421875" style="84" hidden="1" customWidth="1" outlineLevel="1"/>
    <col min="29" max="29" width="17.140625" style="84" customWidth="1" collapsed="1"/>
    <col min="30" max="30" width="18.140625" style="25" customWidth="1" collapsed="1"/>
    <col min="31" max="31" width="17.7109375" style="25" hidden="1" customWidth="1" outlineLevel="1"/>
    <col min="32" max="32" width="16.7109375" style="25" hidden="1" customWidth="1" outlineLevel="1"/>
    <col min="33" max="33" width="16.00390625" style="25" hidden="1" customWidth="1" outlineLevel="1"/>
    <col min="34" max="34" width="16.421875" style="25" hidden="1" customWidth="1" outlineLevel="1"/>
    <col min="35" max="35" width="17.00390625" style="25" hidden="1" customWidth="1" outlineLevel="1"/>
    <col min="36" max="36" width="15.00390625" style="88" hidden="1" customWidth="1" outlineLevel="1"/>
    <col min="37" max="37" width="14.8515625" style="88" hidden="1" customWidth="1" outlineLevel="1"/>
    <col min="38" max="38" width="14.57421875" style="88" hidden="1" customWidth="1" outlineLevel="1"/>
    <col min="39" max="39" width="16.8515625" style="84" hidden="1" customWidth="1" outlineLevel="1"/>
    <col min="40" max="40" width="16.57421875" style="84" customWidth="1" collapsed="1"/>
    <col min="41" max="41" width="16.7109375" style="25" customWidth="1"/>
    <col min="42" max="42" width="12.421875" style="25" customWidth="1"/>
    <col min="43" max="43" width="14.28125" style="141" customWidth="1"/>
    <col min="44" max="44" width="17.57421875" style="141" bestFit="1" customWidth="1"/>
    <col min="45" max="45" width="17.57421875" style="141" customWidth="1"/>
    <col min="46" max="46" width="16.140625" style="141" customWidth="1"/>
    <col min="47" max="47" width="9.140625" style="141" customWidth="1"/>
    <col min="48" max="48" width="17.57421875" style="141" bestFit="1" customWidth="1"/>
    <col min="49" max="49" width="18.140625" style="141" customWidth="1"/>
    <col min="50" max="16384" width="9.140625" style="141" customWidth="1"/>
  </cols>
  <sheetData>
    <row r="1" spans="1:256" s="2" customFormat="1" ht="18.75">
      <c r="A1" s="1" t="s">
        <v>100</v>
      </c>
      <c r="C1" s="3"/>
      <c r="J1" s="4"/>
      <c r="K1" s="4"/>
      <c r="S1" s="4"/>
      <c r="T1" s="4"/>
      <c r="U1" s="141"/>
      <c r="AB1" s="4"/>
      <c r="AC1" s="4"/>
      <c r="AJ1" s="5"/>
      <c r="AK1" s="5"/>
      <c r="AL1" s="5"/>
      <c r="AM1" s="4"/>
      <c r="AN1" s="4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:256" s="11" customFormat="1" ht="32.25" customHeight="1">
      <c r="A2" s="275" t="s">
        <v>0</v>
      </c>
      <c r="B2" s="6" t="s">
        <v>1</v>
      </c>
      <c r="C2" s="179" t="s">
        <v>2</v>
      </c>
      <c r="D2" s="226">
        <v>43110</v>
      </c>
      <c r="E2" s="226">
        <v>43125</v>
      </c>
      <c r="F2" s="226">
        <v>43141</v>
      </c>
      <c r="G2" s="226">
        <v>43156</v>
      </c>
      <c r="H2" s="226">
        <v>43169</v>
      </c>
      <c r="I2" s="226">
        <v>43184</v>
      </c>
      <c r="J2" s="8" t="s">
        <v>3</v>
      </c>
      <c r="K2" s="9" t="s">
        <v>4</v>
      </c>
      <c r="L2" s="10" t="s">
        <v>5</v>
      </c>
      <c r="M2" s="226">
        <v>43200</v>
      </c>
      <c r="N2" s="226">
        <v>43215</v>
      </c>
      <c r="O2" s="226">
        <v>43230</v>
      </c>
      <c r="P2" s="226">
        <v>43245</v>
      </c>
      <c r="Q2" s="226">
        <v>43261</v>
      </c>
      <c r="R2" s="226">
        <v>43276</v>
      </c>
      <c r="S2" s="8" t="s">
        <v>6</v>
      </c>
      <c r="T2" s="9" t="s">
        <v>7</v>
      </c>
      <c r="U2" s="183" t="s">
        <v>8</v>
      </c>
      <c r="V2" s="227">
        <v>43291</v>
      </c>
      <c r="W2" s="226">
        <v>43306</v>
      </c>
      <c r="X2" s="226">
        <v>43322</v>
      </c>
      <c r="Y2" s="226">
        <v>43337</v>
      </c>
      <c r="Z2" s="226">
        <v>43353</v>
      </c>
      <c r="AA2" s="226">
        <v>43368</v>
      </c>
      <c r="AB2" s="8" t="s">
        <v>9</v>
      </c>
      <c r="AC2" s="9" t="s">
        <v>10</v>
      </c>
      <c r="AD2" s="10" t="s">
        <v>11</v>
      </c>
      <c r="AE2" s="226">
        <v>43383</v>
      </c>
      <c r="AF2" s="226">
        <v>43398</v>
      </c>
      <c r="AG2" s="226">
        <v>43414</v>
      </c>
      <c r="AH2" s="226">
        <v>43429</v>
      </c>
      <c r="AI2" s="226">
        <v>43444</v>
      </c>
      <c r="AJ2" s="228" t="s">
        <v>45</v>
      </c>
      <c r="AK2" s="228" t="s">
        <v>46</v>
      </c>
      <c r="AL2" s="228" t="s">
        <v>47</v>
      </c>
      <c r="AM2" s="8" t="s">
        <v>12</v>
      </c>
      <c r="AN2" s="9" t="s">
        <v>13</v>
      </c>
      <c r="AO2" s="173" t="s">
        <v>14</v>
      </c>
      <c r="AP2" s="174" t="s">
        <v>15</v>
      </c>
      <c r="AQ2" s="148"/>
      <c r="AR2" s="156"/>
      <c r="AS2" s="156"/>
      <c r="AT2" s="157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</row>
    <row r="3" spans="1:256" s="106" customFormat="1" ht="19.5" customHeight="1">
      <c r="A3" s="118" t="s">
        <v>16</v>
      </c>
      <c r="B3" s="119">
        <v>211</v>
      </c>
      <c r="C3" s="107" t="e">
        <f>#REF!+#REF!</f>
        <v>#REF!</v>
      </c>
      <c r="D3" s="104" t="e">
        <f>#REF!+#REF!+#REF!</f>
        <v>#REF!</v>
      </c>
      <c r="E3" s="104" t="e">
        <f>#REF!+#REF!+#REF!</f>
        <v>#REF!</v>
      </c>
      <c r="F3" s="104" t="e">
        <f>#REF!+#REF!+#REF!</f>
        <v>#REF!</v>
      </c>
      <c r="G3" s="104" t="e">
        <f>#REF!+#REF!+#REF!</f>
        <v>#REF!</v>
      </c>
      <c r="H3" s="104" t="e">
        <f>#REF!+#REF!+#REF!</f>
        <v>#REF!</v>
      </c>
      <c r="I3" s="104" t="e">
        <f>#REF!+#REF!+#REF!</f>
        <v>#REF!</v>
      </c>
      <c r="J3" s="108" t="e">
        <f>C3-SUM(D3:I3)</f>
        <v>#REF!</v>
      </c>
      <c r="K3" s="102" t="e">
        <f aca="true" t="shared" si="0" ref="K3:K9">SUM(D3:I3)</f>
        <v>#REF!</v>
      </c>
      <c r="L3" s="103" t="e">
        <f>C3-K3</f>
        <v>#REF!</v>
      </c>
      <c r="M3" s="104" t="e">
        <f>#REF!+#REF!</f>
        <v>#REF!</v>
      </c>
      <c r="N3" s="104" t="e">
        <f>#REF!+#REF!</f>
        <v>#REF!</v>
      </c>
      <c r="O3" s="104" t="e">
        <f>#REF!+#REF!</f>
        <v>#REF!</v>
      </c>
      <c r="P3" s="104" t="e">
        <f>#REF!+#REF!</f>
        <v>#REF!</v>
      </c>
      <c r="Q3" s="104" t="e">
        <f>#REF!+#REF!</f>
        <v>#REF!</v>
      </c>
      <c r="R3" s="104" t="e">
        <f>#REF!+#REF!</f>
        <v>#REF!</v>
      </c>
      <c r="S3" s="108" t="e">
        <f aca="true" t="shared" si="1" ref="S3:S35">L3-SUM(M3:R3)</f>
        <v>#REF!</v>
      </c>
      <c r="T3" s="102" t="e">
        <f>SUM(M3:R3)</f>
        <v>#REF!</v>
      </c>
      <c r="U3" s="185" t="e">
        <f>L3-T3</f>
        <v>#REF!</v>
      </c>
      <c r="V3" s="104" t="e">
        <f>#REF!+#REF!</f>
        <v>#REF!</v>
      </c>
      <c r="W3" s="104" t="e">
        <f>#REF!+#REF!</f>
        <v>#REF!</v>
      </c>
      <c r="X3" s="104" t="e">
        <f>#REF!+#REF!</f>
        <v>#REF!</v>
      </c>
      <c r="Y3" s="104" t="e">
        <f>#REF!+#REF!</f>
        <v>#REF!</v>
      </c>
      <c r="Z3" s="104" t="e">
        <f>#REF!+#REF!</f>
        <v>#REF!</v>
      </c>
      <c r="AA3" s="104" t="e">
        <f>#REF!+#REF!</f>
        <v>#REF!</v>
      </c>
      <c r="AB3" s="108" t="e">
        <f>U3-SUM(V3:AA3)</f>
        <v>#REF!</v>
      </c>
      <c r="AC3" s="102" t="e">
        <f>SUM(V3:AA3)</f>
        <v>#REF!</v>
      </c>
      <c r="AD3" s="103" t="e">
        <f>U3-AC3</f>
        <v>#REF!</v>
      </c>
      <c r="AE3" s="104" t="e">
        <f>#REF!+#REF!</f>
        <v>#REF!</v>
      </c>
      <c r="AF3" s="104" t="e">
        <f>#REF!+#REF!</f>
        <v>#REF!</v>
      </c>
      <c r="AG3" s="104" t="e">
        <f>#REF!+#REF!</f>
        <v>#REF!</v>
      </c>
      <c r="AH3" s="104" t="e">
        <f>#REF!+#REF!</f>
        <v>#REF!</v>
      </c>
      <c r="AI3" s="104" t="e">
        <f>#REF!+#REF!</f>
        <v>#REF!</v>
      </c>
      <c r="AJ3" s="104" t="e">
        <f>#REF!+#REF!</f>
        <v>#REF!</v>
      </c>
      <c r="AK3" s="104" t="e">
        <f>#REF!+#REF!</f>
        <v>#REF!</v>
      </c>
      <c r="AL3" s="104" t="e">
        <f>#REF!+#REF!</f>
        <v>#REF!</v>
      </c>
      <c r="AM3" s="108" t="e">
        <f>AD3-SUM(AE3:AL3)</f>
        <v>#REF!</v>
      </c>
      <c r="AN3" s="102" t="e">
        <f aca="true" t="shared" si="2" ref="AN3:AN8">SUM(AE3:AK3)</f>
        <v>#REF!</v>
      </c>
      <c r="AO3" s="102" t="e">
        <f>K3+T3+AC3+AN3</f>
        <v>#REF!</v>
      </c>
      <c r="AP3" s="102" t="e">
        <f aca="true" t="shared" si="3" ref="AP3:AP31">(K3+T3+AC3+AN3)/C3*100</f>
        <v>#REF!</v>
      </c>
      <c r="AQ3" s="160"/>
      <c r="AR3" s="161"/>
      <c r="AS3" s="161"/>
      <c r="AT3" s="162"/>
      <c r="AU3" s="143"/>
      <c r="AV3" s="162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3"/>
    </row>
    <row r="4" spans="1:256" s="106" customFormat="1" ht="19.5" customHeight="1">
      <c r="A4" s="120" t="s">
        <v>18</v>
      </c>
      <c r="B4" s="121">
        <v>213</v>
      </c>
      <c r="C4" s="99" t="e">
        <f>#REF!+#REF!</f>
        <v>#REF!</v>
      </c>
      <c r="D4" s="104" t="e">
        <f>#REF!+#REF!+#REF!</f>
        <v>#REF!</v>
      </c>
      <c r="E4" s="104" t="e">
        <f>#REF!+#REF!+#REF!</f>
        <v>#REF!</v>
      </c>
      <c r="F4" s="104" t="e">
        <f>#REF!+#REF!+#REF!</f>
        <v>#REF!</v>
      </c>
      <c r="G4" s="104" t="e">
        <f>#REF!+#REF!+#REF!</f>
        <v>#REF!</v>
      </c>
      <c r="H4" s="104" t="e">
        <f>#REF!+#REF!+#REF!</f>
        <v>#REF!</v>
      </c>
      <c r="I4" s="104" t="e">
        <f>#REF!+#REF!+#REF!</f>
        <v>#REF!</v>
      </c>
      <c r="J4" s="101" t="e">
        <f>C4-SUM(D4:I4)</f>
        <v>#REF!</v>
      </c>
      <c r="K4" s="102" t="e">
        <f t="shared" si="0"/>
        <v>#REF!</v>
      </c>
      <c r="L4" s="103" t="e">
        <f>C4-K4</f>
        <v>#REF!</v>
      </c>
      <c r="M4" s="104" t="e">
        <f>#REF!+#REF!</f>
        <v>#REF!</v>
      </c>
      <c r="N4" s="104" t="e">
        <f>#REF!+#REF!</f>
        <v>#REF!</v>
      </c>
      <c r="O4" s="104" t="e">
        <f>#REF!+#REF!</f>
        <v>#REF!</v>
      </c>
      <c r="P4" s="104" t="e">
        <f>#REF!+#REF!</f>
        <v>#REF!</v>
      </c>
      <c r="Q4" s="104" t="e">
        <f>#REF!+#REF!</f>
        <v>#REF!</v>
      </c>
      <c r="R4" s="104" t="e">
        <f>#REF!+#REF!</f>
        <v>#REF!</v>
      </c>
      <c r="S4" s="101" t="e">
        <f t="shared" si="1"/>
        <v>#REF!</v>
      </c>
      <c r="T4" s="102" t="e">
        <f>SUM(M4:R4)</f>
        <v>#REF!</v>
      </c>
      <c r="U4" s="185" t="e">
        <f>L4-T4</f>
        <v>#REF!</v>
      </c>
      <c r="V4" s="104" t="e">
        <f>#REF!+#REF!</f>
        <v>#REF!</v>
      </c>
      <c r="W4" s="104" t="e">
        <f>#REF!+#REF!</f>
        <v>#REF!</v>
      </c>
      <c r="X4" s="104" t="e">
        <f>#REF!+#REF!</f>
        <v>#REF!</v>
      </c>
      <c r="Y4" s="104" t="e">
        <f>#REF!+#REF!</f>
        <v>#REF!</v>
      </c>
      <c r="Z4" s="104" t="e">
        <f>#REF!+#REF!</f>
        <v>#REF!</v>
      </c>
      <c r="AA4" s="104" t="e">
        <f>#REF!+#REF!</f>
        <v>#REF!</v>
      </c>
      <c r="AB4" s="101" t="e">
        <f>U4-SUM(V4:AA4)</f>
        <v>#REF!</v>
      </c>
      <c r="AC4" s="102" t="e">
        <f>SUM(V4:AA4)</f>
        <v>#REF!</v>
      </c>
      <c r="AD4" s="103" t="e">
        <f>U4-AC4</f>
        <v>#REF!</v>
      </c>
      <c r="AE4" s="104" t="e">
        <f>#REF!+#REF!</f>
        <v>#REF!</v>
      </c>
      <c r="AF4" s="104" t="e">
        <f>#REF!+#REF!</f>
        <v>#REF!</v>
      </c>
      <c r="AG4" s="104" t="e">
        <f>#REF!+#REF!</f>
        <v>#REF!</v>
      </c>
      <c r="AH4" s="104" t="e">
        <f>#REF!+#REF!</f>
        <v>#REF!</v>
      </c>
      <c r="AI4" s="104" t="e">
        <f>#REF!+#REF!</f>
        <v>#REF!</v>
      </c>
      <c r="AJ4" s="104" t="e">
        <f>#REF!+#REF!</f>
        <v>#REF!</v>
      </c>
      <c r="AK4" s="104" t="e">
        <f>#REF!+#REF!</f>
        <v>#REF!</v>
      </c>
      <c r="AL4" s="104" t="e">
        <f>#REF!+#REF!</f>
        <v>#REF!</v>
      </c>
      <c r="AM4" s="101" t="e">
        <f>AD4-SUM(AE4:AL4)</f>
        <v>#REF!</v>
      </c>
      <c r="AN4" s="102" t="e">
        <f t="shared" si="2"/>
        <v>#REF!</v>
      </c>
      <c r="AO4" s="102" t="e">
        <f>K4+T4+AC4+AN4</f>
        <v>#REF!</v>
      </c>
      <c r="AP4" s="102" t="e">
        <f t="shared" si="3"/>
        <v>#REF!</v>
      </c>
      <c r="AQ4" s="160"/>
      <c r="AR4" s="161"/>
      <c r="AS4" s="161"/>
      <c r="AT4" s="162"/>
      <c r="AU4" s="143"/>
      <c r="AV4" s="162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</row>
    <row r="5" spans="1:256" s="106" customFormat="1" ht="19.5" customHeight="1">
      <c r="A5" s="118" t="s">
        <v>123</v>
      </c>
      <c r="B5" s="119">
        <v>266</v>
      </c>
      <c r="C5" s="107"/>
      <c r="D5" s="104"/>
      <c r="E5" s="104"/>
      <c r="F5" s="104"/>
      <c r="G5" s="104"/>
      <c r="H5" s="104"/>
      <c r="I5" s="104"/>
      <c r="J5" s="108">
        <f>C5-SUM(D5:I5)</f>
        <v>0</v>
      </c>
      <c r="K5" s="102">
        <f>SUM(D5:I5)</f>
        <v>0</v>
      </c>
      <c r="L5" s="103">
        <f>C5-K5</f>
        <v>0</v>
      </c>
      <c r="M5" s="104"/>
      <c r="N5" s="104"/>
      <c r="O5" s="104"/>
      <c r="P5" s="104"/>
      <c r="Q5" s="104"/>
      <c r="R5" s="104"/>
      <c r="S5" s="108">
        <f>L5-SUM(M5:R5)</f>
        <v>0</v>
      </c>
      <c r="T5" s="102">
        <f>SUM(M5:R5)</f>
        <v>0</v>
      </c>
      <c r="U5" s="185">
        <f>L5-T5</f>
        <v>0</v>
      </c>
      <c r="V5" s="104"/>
      <c r="W5" s="104"/>
      <c r="X5" s="104"/>
      <c r="Y5" s="104"/>
      <c r="Z5" s="104"/>
      <c r="AA5" s="104"/>
      <c r="AB5" s="108">
        <f>U5-SUM(V5:AA5)</f>
        <v>0</v>
      </c>
      <c r="AC5" s="102">
        <f>SUM(V5:AA5)</f>
        <v>0</v>
      </c>
      <c r="AD5" s="103">
        <f>U5-AC5</f>
        <v>0</v>
      </c>
      <c r="AE5" s="104"/>
      <c r="AF5" s="104"/>
      <c r="AG5" s="104"/>
      <c r="AH5" s="104"/>
      <c r="AI5" s="104"/>
      <c r="AJ5" s="109"/>
      <c r="AK5" s="104"/>
      <c r="AL5" s="104"/>
      <c r="AM5" s="108">
        <f>AD5-SUM(AE5:AL5)</f>
        <v>0</v>
      </c>
      <c r="AN5" s="102">
        <f t="shared" si="2"/>
        <v>0</v>
      </c>
      <c r="AO5" s="102">
        <f>K5+T5+AC5+AN5</f>
        <v>0</v>
      </c>
      <c r="AP5" s="102" t="e">
        <f>(K5+T5+AC5+AN5)/C5*100</f>
        <v>#DIV/0!</v>
      </c>
      <c r="AQ5" s="160"/>
      <c r="AR5" s="161"/>
      <c r="AS5" s="161"/>
      <c r="AT5" s="162"/>
      <c r="AU5" s="143"/>
      <c r="AV5" s="162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</row>
    <row r="6" spans="1:48" s="265" customFormat="1" ht="28.5" customHeight="1">
      <c r="A6" s="252" t="s">
        <v>71</v>
      </c>
      <c r="B6" s="253">
        <v>212</v>
      </c>
      <c r="C6" s="259" t="e">
        <f>#REF!+#REF!</f>
        <v>#REF!</v>
      </c>
      <c r="D6" s="260" t="e">
        <f>#REF!+#REF!+#REF!</f>
        <v>#REF!</v>
      </c>
      <c r="E6" s="260" t="e">
        <f>#REF!+#REF!+#REF!</f>
        <v>#REF!</v>
      </c>
      <c r="F6" s="260" t="e">
        <f>#REF!+#REF!+#REF!</f>
        <v>#REF!</v>
      </c>
      <c r="G6" s="260" t="e">
        <f>#REF!+#REF!+#REF!</f>
        <v>#REF!</v>
      </c>
      <c r="H6" s="260" t="e">
        <f>#REF!+#REF!+#REF!</f>
        <v>#REF!</v>
      </c>
      <c r="I6" s="260" t="e">
        <f>#REF!+#REF!+#REF!</f>
        <v>#REF!</v>
      </c>
      <c r="J6" s="261" t="e">
        <f aca="true" t="shared" si="4" ref="J6:J32">C6-SUM(D6:I6)</f>
        <v>#REF!</v>
      </c>
      <c r="K6" s="261" t="e">
        <f t="shared" si="0"/>
        <v>#REF!</v>
      </c>
      <c r="L6" s="260" t="e">
        <f aca="true" t="shared" si="5" ref="L6:L31">C6-K6</f>
        <v>#REF!</v>
      </c>
      <c r="M6" s="260" t="e">
        <f>#REF!+#REF!</f>
        <v>#REF!</v>
      </c>
      <c r="N6" s="260" t="e">
        <f>#REF!+#REF!</f>
        <v>#REF!</v>
      </c>
      <c r="O6" s="260" t="e">
        <f>#REF!+#REF!</f>
        <v>#REF!</v>
      </c>
      <c r="P6" s="260" t="e">
        <f>#REF!+#REF!</f>
        <v>#REF!</v>
      </c>
      <c r="Q6" s="260" t="e">
        <f>#REF!+#REF!</f>
        <v>#REF!</v>
      </c>
      <c r="R6" s="260" t="e">
        <f>#REF!+#REF!</f>
        <v>#REF!</v>
      </c>
      <c r="S6" s="261" t="e">
        <f t="shared" si="1"/>
        <v>#REF!</v>
      </c>
      <c r="T6" s="261" t="e">
        <f aca="true" t="shared" si="6" ref="T6:T31">SUM(M6:R6)</f>
        <v>#REF!</v>
      </c>
      <c r="U6" s="260" t="e">
        <f aca="true" t="shared" si="7" ref="U6:U31">L6-T6</f>
        <v>#REF!</v>
      </c>
      <c r="V6" s="260" t="e">
        <f>#REF!+#REF!</f>
        <v>#REF!</v>
      </c>
      <c r="W6" s="260" t="e">
        <f>#REF!+#REF!</f>
        <v>#REF!</v>
      </c>
      <c r="X6" s="260" t="e">
        <f>#REF!+#REF!</f>
        <v>#REF!</v>
      </c>
      <c r="Y6" s="260" t="e">
        <f>#REF!+#REF!</f>
        <v>#REF!</v>
      </c>
      <c r="Z6" s="260" t="e">
        <f>#REF!+#REF!</f>
        <v>#REF!</v>
      </c>
      <c r="AA6" s="260" t="e">
        <f>#REF!+#REF!</f>
        <v>#REF!</v>
      </c>
      <c r="AB6" s="261" t="e">
        <f aca="true" t="shared" si="8" ref="AB6:AB28">U6-SUM(V6:AA6)</f>
        <v>#REF!</v>
      </c>
      <c r="AC6" s="261" t="e">
        <f aca="true" t="shared" si="9" ref="AC6:AC31">SUM(V6:AA6)</f>
        <v>#REF!</v>
      </c>
      <c r="AD6" s="260" t="e">
        <f aca="true" t="shared" si="10" ref="AD6:AD31">U6-AC6</f>
        <v>#REF!</v>
      </c>
      <c r="AE6" s="260" t="e">
        <f>#REF!+#REF!</f>
        <v>#REF!</v>
      </c>
      <c r="AF6" s="260" t="e">
        <f>#REF!+#REF!</f>
        <v>#REF!</v>
      </c>
      <c r="AG6" s="260" t="e">
        <f>#REF!+#REF!</f>
        <v>#REF!</v>
      </c>
      <c r="AH6" s="260" t="e">
        <f>#REF!+#REF!</f>
        <v>#REF!</v>
      </c>
      <c r="AI6" s="260" t="e">
        <f>#REF!+#REF!</f>
        <v>#REF!</v>
      </c>
      <c r="AJ6" s="260" t="e">
        <f>#REF!+#REF!</f>
        <v>#REF!</v>
      </c>
      <c r="AK6" s="260" t="e">
        <f>#REF!+#REF!</f>
        <v>#REF!</v>
      </c>
      <c r="AL6" s="260" t="e">
        <f>#REF!+#REF!</f>
        <v>#REF!</v>
      </c>
      <c r="AM6" s="261" t="e">
        <f aca="true" t="shared" si="11" ref="AM6:AM31">AD6-SUM(AE6:AL6)</f>
        <v>#REF!</v>
      </c>
      <c r="AN6" s="261" t="e">
        <f t="shared" si="2"/>
        <v>#REF!</v>
      </c>
      <c r="AO6" s="261" t="e">
        <f aca="true" t="shared" si="12" ref="AO6:AO31">K6+T6+AC6+AN6</f>
        <v>#REF!</v>
      </c>
      <c r="AP6" s="261" t="e">
        <f t="shared" si="3"/>
        <v>#REF!</v>
      </c>
      <c r="AQ6" s="262"/>
      <c r="AR6" s="263"/>
      <c r="AS6" s="263"/>
      <c r="AT6" s="264"/>
      <c r="AV6" s="264"/>
    </row>
    <row r="7" spans="1:42" s="256" customFormat="1" ht="18.75" customHeight="1">
      <c r="A7" s="255" t="s">
        <v>73</v>
      </c>
      <c r="B7" s="253">
        <v>222</v>
      </c>
      <c r="C7" s="266" t="e">
        <f>#REF!+#REF!</f>
        <v>#REF!</v>
      </c>
      <c r="D7" s="267" t="e">
        <f>#REF!+#REF!+#REF!</f>
        <v>#REF!</v>
      </c>
      <c r="E7" s="267" t="e">
        <f>#REF!+#REF!+#REF!</f>
        <v>#REF!</v>
      </c>
      <c r="F7" s="267" t="e">
        <f>#REF!+#REF!+#REF!</f>
        <v>#REF!</v>
      </c>
      <c r="G7" s="267" t="e">
        <f>#REF!+#REF!+#REF!</f>
        <v>#REF!</v>
      </c>
      <c r="H7" s="267" t="e">
        <f>#REF!+#REF!+#REF!</f>
        <v>#REF!</v>
      </c>
      <c r="I7" s="267" t="e">
        <f>#REF!+#REF!+#REF!</f>
        <v>#REF!</v>
      </c>
      <c r="J7" s="268" t="e">
        <f>C7-SUM(D7:I7)</f>
        <v>#REF!</v>
      </c>
      <c r="K7" s="268" t="e">
        <f t="shared" si="0"/>
        <v>#REF!</v>
      </c>
      <c r="L7" s="254" t="e">
        <f t="shared" si="5"/>
        <v>#REF!</v>
      </c>
      <c r="M7" s="267" t="e">
        <f>#REF!+#REF!</f>
        <v>#REF!</v>
      </c>
      <c r="N7" s="267" t="e">
        <f>#REF!+#REF!</f>
        <v>#REF!</v>
      </c>
      <c r="O7" s="267" t="e">
        <f>#REF!+#REF!</f>
        <v>#REF!</v>
      </c>
      <c r="P7" s="267" t="e">
        <f>#REF!+#REF!</f>
        <v>#REF!</v>
      </c>
      <c r="Q7" s="267" t="e">
        <f>#REF!+#REF!</f>
        <v>#REF!</v>
      </c>
      <c r="R7" s="267" t="e">
        <f>#REF!+#REF!</f>
        <v>#REF!</v>
      </c>
      <c r="S7" s="268" t="e">
        <f t="shared" si="1"/>
        <v>#REF!</v>
      </c>
      <c r="T7" s="268" t="e">
        <f t="shared" si="6"/>
        <v>#REF!</v>
      </c>
      <c r="U7" s="254" t="e">
        <f t="shared" si="7"/>
        <v>#REF!</v>
      </c>
      <c r="V7" s="267" t="e">
        <f>#REF!+#REF!</f>
        <v>#REF!</v>
      </c>
      <c r="W7" s="267" t="e">
        <f>#REF!+#REF!</f>
        <v>#REF!</v>
      </c>
      <c r="X7" s="267" t="e">
        <f>#REF!+#REF!</f>
        <v>#REF!</v>
      </c>
      <c r="Y7" s="267" t="e">
        <f>#REF!+#REF!</f>
        <v>#REF!</v>
      </c>
      <c r="Z7" s="267" t="e">
        <f>#REF!+#REF!</f>
        <v>#REF!</v>
      </c>
      <c r="AA7" s="267" t="e">
        <f>#REF!+#REF!</f>
        <v>#REF!</v>
      </c>
      <c r="AB7" s="268" t="e">
        <f t="shared" si="8"/>
        <v>#REF!</v>
      </c>
      <c r="AC7" s="268" t="e">
        <f t="shared" si="9"/>
        <v>#REF!</v>
      </c>
      <c r="AD7" s="254" t="e">
        <f t="shared" si="10"/>
        <v>#REF!</v>
      </c>
      <c r="AE7" s="267" t="e">
        <f>#REF!+#REF!</f>
        <v>#REF!</v>
      </c>
      <c r="AF7" s="267" t="e">
        <f>#REF!+#REF!</f>
        <v>#REF!</v>
      </c>
      <c r="AG7" s="267" t="e">
        <f>#REF!+#REF!</f>
        <v>#REF!</v>
      </c>
      <c r="AH7" s="267" t="e">
        <f>#REF!+#REF!</f>
        <v>#REF!</v>
      </c>
      <c r="AI7" s="267" t="e">
        <f>#REF!+#REF!</f>
        <v>#REF!</v>
      </c>
      <c r="AJ7" s="267" t="e">
        <f>#REF!+#REF!</f>
        <v>#REF!</v>
      </c>
      <c r="AK7" s="267" t="e">
        <f>#REF!+#REF!</f>
        <v>#REF!</v>
      </c>
      <c r="AL7" s="267" t="e">
        <f>#REF!+#REF!</f>
        <v>#REF!</v>
      </c>
      <c r="AM7" s="268" t="e">
        <f t="shared" si="11"/>
        <v>#REF!</v>
      </c>
      <c r="AN7" s="268" t="e">
        <f t="shared" si="2"/>
        <v>#REF!</v>
      </c>
      <c r="AO7" s="268" t="e">
        <f t="shared" si="12"/>
        <v>#REF!</v>
      </c>
      <c r="AP7" s="268" t="e">
        <f t="shared" si="3"/>
        <v>#REF!</v>
      </c>
    </row>
    <row r="8" spans="1:46" s="274" customFormat="1" ht="26.25" customHeight="1">
      <c r="A8" s="255" t="s">
        <v>74</v>
      </c>
      <c r="B8" s="257">
        <v>226</v>
      </c>
      <c r="C8" s="269" t="e">
        <f>#REF!+#REF!</f>
        <v>#REF!</v>
      </c>
      <c r="D8" s="258" t="e">
        <f>#REF!+#REF!+#REF!</f>
        <v>#REF!</v>
      </c>
      <c r="E8" s="258" t="e">
        <f>#REF!+#REF!+#REF!</f>
        <v>#REF!</v>
      </c>
      <c r="F8" s="258" t="e">
        <f>#REF!+#REF!+#REF!</f>
        <v>#REF!</v>
      </c>
      <c r="G8" s="258" t="e">
        <f>#REF!+#REF!+#REF!</f>
        <v>#REF!</v>
      </c>
      <c r="H8" s="258" t="e">
        <f>#REF!+#REF!+#REF!</f>
        <v>#REF!</v>
      </c>
      <c r="I8" s="258" t="e">
        <f>#REF!+#REF!+#REF!</f>
        <v>#REF!</v>
      </c>
      <c r="J8" s="270" t="e">
        <f>C8-SUM(D8:I8)</f>
        <v>#REF!</v>
      </c>
      <c r="K8" s="270" t="e">
        <f t="shared" si="0"/>
        <v>#REF!</v>
      </c>
      <c r="L8" s="258" t="e">
        <f>C8-K8</f>
        <v>#REF!</v>
      </c>
      <c r="M8" s="258" t="e">
        <f>#REF!+#REF!</f>
        <v>#REF!</v>
      </c>
      <c r="N8" s="258" t="e">
        <f>#REF!+#REF!</f>
        <v>#REF!</v>
      </c>
      <c r="O8" s="258" t="e">
        <f>#REF!+#REF!</f>
        <v>#REF!</v>
      </c>
      <c r="P8" s="258" t="e">
        <f>#REF!+#REF!</f>
        <v>#REF!</v>
      </c>
      <c r="Q8" s="258" t="e">
        <f>#REF!+#REF!</f>
        <v>#REF!</v>
      </c>
      <c r="R8" s="258" t="e">
        <f>#REF!+#REF!</f>
        <v>#REF!</v>
      </c>
      <c r="S8" s="270" t="e">
        <f t="shared" si="1"/>
        <v>#REF!</v>
      </c>
      <c r="T8" s="270" t="e">
        <f>SUM(M8:R8)</f>
        <v>#REF!</v>
      </c>
      <c r="U8" s="258" t="e">
        <f>L8-T8</f>
        <v>#REF!</v>
      </c>
      <c r="V8" s="258" t="e">
        <f>#REF!+#REF!</f>
        <v>#REF!</v>
      </c>
      <c r="W8" s="258" t="e">
        <f>#REF!+#REF!</f>
        <v>#REF!</v>
      </c>
      <c r="X8" s="258" t="e">
        <f>#REF!+#REF!</f>
        <v>#REF!</v>
      </c>
      <c r="Y8" s="258" t="e">
        <f>#REF!+#REF!</f>
        <v>#REF!</v>
      </c>
      <c r="Z8" s="258" t="e">
        <f>#REF!+#REF!</f>
        <v>#REF!</v>
      </c>
      <c r="AA8" s="258" t="e">
        <f>#REF!+#REF!</f>
        <v>#REF!</v>
      </c>
      <c r="AB8" s="270" t="e">
        <f>U8-SUM(V8:AA8)</f>
        <v>#REF!</v>
      </c>
      <c r="AC8" s="270" t="e">
        <f>SUM(V8:AA8)</f>
        <v>#REF!</v>
      </c>
      <c r="AD8" s="258" t="e">
        <f>U8-AC8</f>
        <v>#REF!</v>
      </c>
      <c r="AE8" s="258" t="e">
        <f>#REF!+#REF!</f>
        <v>#REF!</v>
      </c>
      <c r="AF8" s="258" t="e">
        <f>#REF!+#REF!</f>
        <v>#REF!</v>
      </c>
      <c r="AG8" s="258" t="e">
        <f>#REF!+#REF!</f>
        <v>#REF!</v>
      </c>
      <c r="AH8" s="258" t="e">
        <f>#REF!+#REF!</f>
        <v>#REF!</v>
      </c>
      <c r="AI8" s="258" t="e">
        <f>#REF!+#REF!</f>
        <v>#REF!</v>
      </c>
      <c r="AJ8" s="258" t="e">
        <f>#REF!+#REF!</f>
        <v>#REF!</v>
      </c>
      <c r="AK8" s="258" t="e">
        <f>#REF!+#REF!</f>
        <v>#REF!</v>
      </c>
      <c r="AL8" s="258" t="e">
        <f>#REF!+#REF!</f>
        <v>#REF!</v>
      </c>
      <c r="AM8" s="270" t="e">
        <f>AD8-SUM(AE8:AL8)</f>
        <v>#REF!</v>
      </c>
      <c r="AN8" s="270" t="e">
        <f t="shared" si="2"/>
        <v>#REF!</v>
      </c>
      <c r="AO8" s="270" t="e">
        <f>K8+T8+AC8+AN8</f>
        <v>#REF!</v>
      </c>
      <c r="AP8" s="270" t="e">
        <f t="shared" si="3"/>
        <v>#REF!</v>
      </c>
      <c r="AQ8" s="271"/>
      <c r="AR8" s="272"/>
      <c r="AS8" s="272"/>
      <c r="AT8" s="273"/>
    </row>
    <row r="9" spans="1:256" s="106" customFormat="1" ht="18" customHeight="1">
      <c r="A9" s="120" t="s">
        <v>19</v>
      </c>
      <c r="B9" s="121">
        <v>221</v>
      </c>
      <c r="C9" s="99" t="e">
        <f>#REF!+#REF!+#REF!</f>
        <v>#REF!</v>
      </c>
      <c r="D9" s="104" t="e">
        <f>#REF!+#REF!+#REF!</f>
        <v>#REF!</v>
      </c>
      <c r="E9" s="104" t="e">
        <f>#REF!+#REF!+#REF!</f>
        <v>#REF!</v>
      </c>
      <c r="F9" s="104" t="e">
        <f>#REF!+#REF!+#REF!</f>
        <v>#REF!</v>
      </c>
      <c r="G9" s="104" t="e">
        <f>#REF!+#REF!+#REF!</f>
        <v>#REF!</v>
      </c>
      <c r="H9" s="104" t="e">
        <f>#REF!+#REF!+#REF!</f>
        <v>#REF!</v>
      </c>
      <c r="I9" s="104" t="e">
        <f>#REF!+#REF!+#REF!</f>
        <v>#REF!</v>
      </c>
      <c r="J9" s="108" t="e">
        <f t="shared" si="4"/>
        <v>#REF!</v>
      </c>
      <c r="K9" s="102" t="e">
        <f t="shared" si="0"/>
        <v>#REF!</v>
      </c>
      <c r="L9" s="103" t="e">
        <f t="shared" si="5"/>
        <v>#REF!</v>
      </c>
      <c r="M9" s="104" t="e">
        <f>#REF!+#REF!</f>
        <v>#REF!</v>
      </c>
      <c r="N9" s="104" t="e">
        <f>#REF!+#REF!</f>
        <v>#REF!</v>
      </c>
      <c r="O9" s="104" t="e">
        <f>#REF!+#REF!</f>
        <v>#REF!</v>
      </c>
      <c r="P9" s="104" t="e">
        <f>#REF!+#REF!</f>
        <v>#REF!</v>
      </c>
      <c r="Q9" s="104" t="e">
        <f>#REF!+#REF!</f>
        <v>#REF!</v>
      </c>
      <c r="R9" s="104" t="e">
        <f>#REF!+#REF!</f>
        <v>#REF!</v>
      </c>
      <c r="S9" s="108" t="e">
        <f t="shared" si="1"/>
        <v>#REF!</v>
      </c>
      <c r="T9" s="102" t="e">
        <f t="shared" si="6"/>
        <v>#REF!</v>
      </c>
      <c r="U9" s="185" t="e">
        <f t="shared" si="7"/>
        <v>#REF!</v>
      </c>
      <c r="V9" s="104" t="e">
        <f>#REF!+#REF!</f>
        <v>#REF!</v>
      </c>
      <c r="W9" s="104" t="e">
        <f>#REF!+#REF!</f>
        <v>#REF!</v>
      </c>
      <c r="X9" s="104" t="e">
        <f>#REF!+#REF!</f>
        <v>#REF!</v>
      </c>
      <c r="Y9" s="104" t="e">
        <f>#REF!+#REF!</f>
        <v>#REF!</v>
      </c>
      <c r="Z9" s="104" t="e">
        <f>#REF!+#REF!</f>
        <v>#REF!</v>
      </c>
      <c r="AA9" s="104" t="e">
        <f>#REF!+#REF!</f>
        <v>#REF!</v>
      </c>
      <c r="AB9" s="108" t="e">
        <f t="shared" si="8"/>
        <v>#REF!</v>
      </c>
      <c r="AC9" s="102" t="e">
        <f t="shared" si="9"/>
        <v>#REF!</v>
      </c>
      <c r="AD9" s="103" t="e">
        <f t="shared" si="10"/>
        <v>#REF!</v>
      </c>
      <c r="AE9" s="104" t="e">
        <f>#REF!+#REF!</f>
        <v>#REF!</v>
      </c>
      <c r="AF9" s="104" t="e">
        <f>#REF!+#REF!</f>
        <v>#REF!</v>
      </c>
      <c r="AG9" s="104" t="e">
        <f>#REF!+#REF!</f>
        <v>#REF!</v>
      </c>
      <c r="AH9" s="104" t="e">
        <f>#REF!+#REF!</f>
        <v>#REF!</v>
      </c>
      <c r="AI9" s="104" t="e">
        <f>#REF!+#REF!</f>
        <v>#REF!</v>
      </c>
      <c r="AJ9" s="104" t="e">
        <f>#REF!+#REF!</f>
        <v>#REF!</v>
      </c>
      <c r="AK9" s="104" t="e">
        <f>#REF!+#REF!</f>
        <v>#REF!</v>
      </c>
      <c r="AL9" s="104" t="e">
        <f>#REF!+#REF!</f>
        <v>#REF!</v>
      </c>
      <c r="AM9" s="108" t="e">
        <f t="shared" si="11"/>
        <v>#REF!</v>
      </c>
      <c r="AN9" s="102" t="e">
        <f aca="true" t="shared" si="13" ref="AN9:AN24">SUM(AE9:AK9)</f>
        <v>#REF!</v>
      </c>
      <c r="AO9" s="102" t="e">
        <f t="shared" si="12"/>
        <v>#REF!</v>
      </c>
      <c r="AP9" s="102" t="e">
        <f t="shared" si="3"/>
        <v>#REF!</v>
      </c>
      <c r="AQ9" s="160"/>
      <c r="AR9" s="161"/>
      <c r="AS9" s="161"/>
      <c r="AT9" s="162"/>
      <c r="AU9" s="143"/>
      <c r="AV9" s="160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</row>
    <row r="10" spans="1:256" s="110" customFormat="1" ht="18" customHeight="1">
      <c r="A10" s="123" t="s">
        <v>20</v>
      </c>
      <c r="B10" s="124">
        <v>222</v>
      </c>
      <c r="C10" s="99" t="e">
        <f>#REF!+#REF!</f>
        <v>#REF!</v>
      </c>
      <c r="D10" s="104" t="e">
        <f>#REF!+#REF!</f>
        <v>#REF!</v>
      </c>
      <c r="E10" s="100" t="e">
        <f>#REF!+#REF!</f>
        <v>#REF!</v>
      </c>
      <c r="F10" s="100" t="e">
        <f>#REF!+#REF!</f>
        <v>#REF!</v>
      </c>
      <c r="G10" s="100" t="e">
        <f>#REF!+#REF!</f>
        <v>#REF!</v>
      </c>
      <c r="H10" s="100" t="e">
        <f>#REF!+#REF!</f>
        <v>#REF!</v>
      </c>
      <c r="I10" s="100" t="e">
        <f>#REF!+#REF!</f>
        <v>#REF!</v>
      </c>
      <c r="J10" s="101" t="e">
        <f>C10-SUM(D10:I10)</f>
        <v>#REF!</v>
      </c>
      <c r="K10" s="102" t="e">
        <f aca="true" t="shared" si="14" ref="K10:K30">SUM(D10:I10)</f>
        <v>#REF!</v>
      </c>
      <c r="L10" s="103" t="e">
        <f>C10-K10</f>
        <v>#REF!</v>
      </c>
      <c r="M10" s="104" t="e">
        <f>#REF!+#REF!</f>
        <v>#REF!</v>
      </c>
      <c r="N10" s="100" t="e">
        <f>#REF!+#REF!</f>
        <v>#REF!</v>
      </c>
      <c r="O10" s="100" t="e">
        <f>#REF!+#REF!</f>
        <v>#REF!</v>
      </c>
      <c r="P10" s="100" t="e">
        <f>#REF!+#REF!</f>
        <v>#REF!</v>
      </c>
      <c r="Q10" s="100" t="e">
        <f>#REF!+#REF!</f>
        <v>#REF!</v>
      </c>
      <c r="R10" s="100" t="e">
        <f>#REF!+#REF!</f>
        <v>#REF!</v>
      </c>
      <c r="S10" s="101" t="e">
        <f t="shared" si="1"/>
        <v>#REF!</v>
      </c>
      <c r="T10" s="102" t="e">
        <f>SUM(M10:R10)</f>
        <v>#REF!</v>
      </c>
      <c r="U10" s="185" t="e">
        <f>L10-T10</f>
        <v>#REF!</v>
      </c>
      <c r="V10" s="104" t="e">
        <f>#REF!+#REF!</f>
        <v>#REF!</v>
      </c>
      <c r="W10" s="100" t="e">
        <f>#REF!+#REF!</f>
        <v>#REF!</v>
      </c>
      <c r="X10" s="100" t="e">
        <f>#REF!+#REF!</f>
        <v>#REF!</v>
      </c>
      <c r="Y10" s="100" t="e">
        <f>#REF!+#REF!</f>
        <v>#REF!</v>
      </c>
      <c r="Z10" s="100" t="e">
        <f>#REF!+#REF!</f>
        <v>#REF!</v>
      </c>
      <c r="AA10" s="100" t="e">
        <f>#REF!+#REF!</f>
        <v>#REF!</v>
      </c>
      <c r="AB10" s="101" t="e">
        <f>U10-SUM(V10:AA10)</f>
        <v>#REF!</v>
      </c>
      <c r="AC10" s="102" t="e">
        <f>SUM(V10:AA10)</f>
        <v>#REF!</v>
      </c>
      <c r="AD10" s="103" t="e">
        <f>U10-AC10</f>
        <v>#REF!</v>
      </c>
      <c r="AE10" s="104" t="e">
        <f>#REF!+#REF!</f>
        <v>#REF!</v>
      </c>
      <c r="AF10" s="100" t="e">
        <f>#REF!+#REF!</f>
        <v>#REF!</v>
      </c>
      <c r="AG10" s="100" t="e">
        <f>#REF!+#REF!</f>
        <v>#REF!</v>
      </c>
      <c r="AH10" s="100" t="e">
        <f>#REF!+#REF!</f>
        <v>#REF!</v>
      </c>
      <c r="AI10" s="100" t="e">
        <f>#REF!+#REF!</f>
        <v>#REF!</v>
      </c>
      <c r="AJ10" s="100" t="e">
        <f>#REF!+#REF!</f>
        <v>#REF!</v>
      </c>
      <c r="AK10" s="100" t="e">
        <f>#REF!+#REF!</f>
        <v>#REF!</v>
      </c>
      <c r="AL10" s="100" t="e">
        <f>#REF!+#REF!</f>
        <v>#REF!</v>
      </c>
      <c r="AM10" s="101" t="e">
        <f>AD10-SUM(AE10:AL10)</f>
        <v>#REF!</v>
      </c>
      <c r="AN10" s="102" t="e">
        <f t="shared" si="13"/>
        <v>#REF!</v>
      </c>
      <c r="AO10" s="102" t="e">
        <f>K10+T10+AC10+AN10</f>
        <v>#REF!</v>
      </c>
      <c r="AP10" s="102" t="e">
        <f t="shared" si="3"/>
        <v>#REF!</v>
      </c>
      <c r="AQ10" s="160"/>
      <c r="AR10" s="161"/>
      <c r="AS10" s="161"/>
      <c r="AT10" s="162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  <c r="IV10" s="143"/>
    </row>
    <row r="11" spans="1:256" s="110" customFormat="1" ht="19.5" customHeight="1">
      <c r="A11" s="123" t="s">
        <v>84</v>
      </c>
      <c r="B11" s="376">
        <v>223</v>
      </c>
      <c r="C11" s="99" t="e">
        <f>#REF!+#REF!</f>
        <v>#REF!</v>
      </c>
      <c r="D11" s="100" t="e">
        <f>#REF!+#REF!</f>
        <v>#REF!</v>
      </c>
      <c r="E11" s="100" t="e">
        <f>#REF!+#REF!</f>
        <v>#REF!</v>
      </c>
      <c r="F11" s="100" t="e">
        <f>#REF!+#REF!</f>
        <v>#REF!</v>
      </c>
      <c r="G11" s="100" t="e">
        <f>#REF!+#REF!</f>
        <v>#REF!</v>
      </c>
      <c r="H11" s="100" t="e">
        <f>#REF!+#REF!</f>
        <v>#REF!</v>
      </c>
      <c r="I11" s="100" t="e">
        <f>#REF!+#REF!</f>
        <v>#REF!</v>
      </c>
      <c r="J11" s="101" t="e">
        <f>C11-SUM(D11:I11)</f>
        <v>#REF!</v>
      </c>
      <c r="K11" s="102" t="e">
        <f>SUM(D11:I11)</f>
        <v>#REF!</v>
      </c>
      <c r="L11" s="103" t="e">
        <f>C11-K11</f>
        <v>#REF!</v>
      </c>
      <c r="M11" s="100"/>
      <c r="N11" s="100"/>
      <c r="O11" s="100"/>
      <c r="P11" s="104"/>
      <c r="Q11" s="104"/>
      <c r="R11" s="104"/>
      <c r="S11" s="101" t="e">
        <f t="shared" si="1"/>
        <v>#REF!</v>
      </c>
      <c r="T11" s="102">
        <f>SUM(M11:R11)</f>
        <v>0</v>
      </c>
      <c r="U11" s="185" t="e">
        <f>L11-T11</f>
        <v>#REF!</v>
      </c>
      <c r="V11" s="100"/>
      <c r="W11" s="104"/>
      <c r="X11" s="104"/>
      <c r="Y11" s="104"/>
      <c r="Z11" s="104"/>
      <c r="AA11" s="100"/>
      <c r="AB11" s="101" t="e">
        <f>U11-SUM(V11:AA11)</f>
        <v>#REF!</v>
      </c>
      <c r="AC11" s="102">
        <f>SUM(V11:AA11)</f>
        <v>0</v>
      </c>
      <c r="AD11" s="103" t="e">
        <f>U11-AC11</f>
        <v>#REF!</v>
      </c>
      <c r="AE11" s="104"/>
      <c r="AF11" s="104"/>
      <c r="AG11" s="104"/>
      <c r="AH11" s="104"/>
      <c r="AI11" s="104"/>
      <c r="AJ11" s="105"/>
      <c r="AK11" s="105"/>
      <c r="AL11" s="105"/>
      <c r="AM11" s="101" t="e">
        <f>AD11-SUM(AE11:AL11)</f>
        <v>#REF!</v>
      </c>
      <c r="AN11" s="102">
        <f>SUM(AE11:AK11)</f>
        <v>0</v>
      </c>
      <c r="AO11" s="102" t="e">
        <f>K11+T11+AC11+AN11</f>
        <v>#REF!</v>
      </c>
      <c r="AP11" s="102" t="e">
        <f t="shared" si="3"/>
        <v>#REF!</v>
      </c>
      <c r="AQ11" s="160"/>
      <c r="AR11" s="161"/>
      <c r="AS11" s="161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</row>
    <row r="12" spans="1:256" s="110" customFormat="1" ht="16.5" customHeight="1" collapsed="1">
      <c r="A12" s="123" t="s">
        <v>85</v>
      </c>
      <c r="B12" s="378"/>
      <c r="C12" s="99" t="e">
        <f>#REF!+#REF!</f>
        <v>#REF!</v>
      </c>
      <c r="D12" s="100" t="e">
        <f>#REF!+#REF!</f>
        <v>#REF!</v>
      </c>
      <c r="E12" s="100" t="e">
        <f>#REF!+#REF!</f>
        <v>#REF!</v>
      </c>
      <c r="F12" s="100" t="e">
        <f>#REF!+#REF!</f>
        <v>#REF!</v>
      </c>
      <c r="G12" s="100" t="e">
        <f>#REF!+#REF!</f>
        <v>#REF!</v>
      </c>
      <c r="H12" s="100" t="e">
        <f>#REF!+#REF!</f>
        <v>#REF!</v>
      </c>
      <c r="I12" s="100" t="e">
        <f>#REF!+#REF!</f>
        <v>#REF!</v>
      </c>
      <c r="J12" s="101" t="e">
        <f>C12-SUM(D12:I12)</f>
        <v>#REF!</v>
      </c>
      <c r="K12" s="102" t="e">
        <f>SUM(D12:I12)</f>
        <v>#REF!</v>
      </c>
      <c r="L12" s="103" t="e">
        <f>C12-K12</f>
        <v>#REF!</v>
      </c>
      <c r="M12" s="100"/>
      <c r="N12" s="100"/>
      <c r="O12" s="100"/>
      <c r="P12" s="100"/>
      <c r="Q12" s="104"/>
      <c r="R12" s="104"/>
      <c r="S12" s="101" t="e">
        <f t="shared" si="1"/>
        <v>#REF!</v>
      </c>
      <c r="T12" s="102">
        <f>SUM(M12:R12)</f>
        <v>0</v>
      </c>
      <c r="U12" s="185" t="e">
        <f>L12-T12</f>
        <v>#REF!</v>
      </c>
      <c r="V12" s="100"/>
      <c r="W12" s="104"/>
      <c r="X12" s="104"/>
      <c r="Y12" s="104"/>
      <c r="Z12" s="104"/>
      <c r="AA12" s="100"/>
      <c r="AB12" s="101" t="e">
        <f>U12-SUM(V12:AA12)</f>
        <v>#REF!</v>
      </c>
      <c r="AC12" s="102">
        <f>SUM(V12:AA12)</f>
        <v>0</v>
      </c>
      <c r="AD12" s="103" t="e">
        <f>U12-AC12</f>
        <v>#REF!</v>
      </c>
      <c r="AE12" s="104"/>
      <c r="AF12" s="104"/>
      <c r="AG12" s="104"/>
      <c r="AH12" s="104"/>
      <c r="AI12" s="104"/>
      <c r="AJ12" s="105"/>
      <c r="AK12" s="105"/>
      <c r="AL12" s="105"/>
      <c r="AM12" s="101" t="e">
        <f>AD12-SUM(AE12:AL12)</f>
        <v>#REF!</v>
      </c>
      <c r="AN12" s="102">
        <f>SUM(AE12:AK12)</f>
        <v>0</v>
      </c>
      <c r="AO12" s="102" t="e">
        <f>K12+T12+AC12+AN12</f>
        <v>#REF!</v>
      </c>
      <c r="AP12" s="102" t="e">
        <f t="shared" si="3"/>
        <v>#REF!</v>
      </c>
      <c r="AQ12" s="160"/>
      <c r="AR12" s="161"/>
      <c r="AS12" s="161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  <c r="IV12" s="143"/>
    </row>
    <row r="13" spans="1:256" s="110" customFormat="1" ht="18.75" customHeight="1">
      <c r="A13" s="123" t="s">
        <v>86</v>
      </c>
      <c r="B13" s="378"/>
      <c r="C13" s="99" t="e">
        <f>#REF!+#REF!</f>
        <v>#REF!</v>
      </c>
      <c r="D13" s="100" t="e">
        <f>#REF!+#REF!</f>
        <v>#REF!</v>
      </c>
      <c r="E13" s="100" t="e">
        <f>#REF!+#REF!</f>
        <v>#REF!</v>
      </c>
      <c r="F13" s="100" t="e">
        <f>#REF!+#REF!</f>
        <v>#REF!</v>
      </c>
      <c r="G13" s="100" t="e">
        <f>#REF!+#REF!</f>
        <v>#REF!</v>
      </c>
      <c r="H13" s="100" t="e">
        <f>#REF!+#REF!</f>
        <v>#REF!</v>
      </c>
      <c r="I13" s="100" t="e">
        <f>#REF!+#REF!</f>
        <v>#REF!</v>
      </c>
      <c r="J13" s="101" t="e">
        <f>C13-SUM(D13:I13)</f>
        <v>#REF!</v>
      </c>
      <c r="K13" s="102" t="e">
        <f>SUM(D13:I13)</f>
        <v>#REF!</v>
      </c>
      <c r="L13" s="103" t="e">
        <f>C13-K13</f>
        <v>#REF!</v>
      </c>
      <c r="M13" s="100"/>
      <c r="N13" s="100"/>
      <c r="O13" s="100"/>
      <c r="P13" s="100"/>
      <c r="Q13" s="104"/>
      <c r="R13" s="104"/>
      <c r="S13" s="101" t="e">
        <f t="shared" si="1"/>
        <v>#REF!</v>
      </c>
      <c r="T13" s="102">
        <f>SUM(M13:R13)</f>
        <v>0</v>
      </c>
      <c r="U13" s="185" t="e">
        <f>L13-T13</f>
        <v>#REF!</v>
      </c>
      <c r="V13" s="100"/>
      <c r="W13" s="104"/>
      <c r="X13" s="104"/>
      <c r="Y13" s="104"/>
      <c r="Z13" s="104"/>
      <c r="AA13" s="100"/>
      <c r="AB13" s="101" t="e">
        <f>U13-SUM(V13:AA13)</f>
        <v>#REF!</v>
      </c>
      <c r="AC13" s="102">
        <f>SUM(V13:AA13)</f>
        <v>0</v>
      </c>
      <c r="AD13" s="103" t="e">
        <f>U13-AC13</f>
        <v>#REF!</v>
      </c>
      <c r="AE13" s="104"/>
      <c r="AF13" s="104"/>
      <c r="AG13" s="104"/>
      <c r="AH13" s="104"/>
      <c r="AI13" s="104"/>
      <c r="AJ13" s="105"/>
      <c r="AK13" s="105"/>
      <c r="AL13" s="105"/>
      <c r="AM13" s="101" t="e">
        <f>AD13-SUM(AE13:AL13)</f>
        <v>#REF!</v>
      </c>
      <c r="AN13" s="102">
        <f>SUM(AE13:AK13)</f>
        <v>0</v>
      </c>
      <c r="AO13" s="102" t="e">
        <f>K13+T13+AC13+AN13</f>
        <v>#REF!</v>
      </c>
      <c r="AP13" s="102" t="e">
        <f t="shared" si="3"/>
        <v>#REF!</v>
      </c>
      <c r="AQ13" s="160"/>
      <c r="AR13" s="161"/>
      <c r="AS13" s="161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  <c r="IV13" s="143"/>
    </row>
    <row r="14" spans="1:256" s="110" customFormat="1" ht="16.5" customHeight="1">
      <c r="A14" s="123" t="s">
        <v>115</v>
      </c>
      <c r="B14" s="377"/>
      <c r="C14" s="99" t="e">
        <f>#REF!+#REF!</f>
        <v>#REF!</v>
      </c>
      <c r="D14" s="100" t="e">
        <f>#REF!+#REF!</f>
        <v>#REF!</v>
      </c>
      <c r="E14" s="100" t="e">
        <f>#REF!+#REF!</f>
        <v>#REF!</v>
      </c>
      <c r="F14" s="100" t="e">
        <f>#REF!+#REF!</f>
        <v>#REF!</v>
      </c>
      <c r="G14" s="100" t="e">
        <f>#REF!+#REF!</f>
        <v>#REF!</v>
      </c>
      <c r="H14" s="100" t="e">
        <f>#REF!+#REF!</f>
        <v>#REF!</v>
      </c>
      <c r="I14" s="100" t="e">
        <f>#REF!+#REF!</f>
        <v>#REF!</v>
      </c>
      <c r="J14" s="101" t="e">
        <f>C14-SUM(D14:I14)</f>
        <v>#REF!</v>
      </c>
      <c r="K14" s="102" t="e">
        <f>SUM(D14:I14)</f>
        <v>#REF!</v>
      </c>
      <c r="L14" s="103" t="e">
        <f>C14-K14</f>
        <v>#REF!</v>
      </c>
      <c r="M14" s="100"/>
      <c r="N14" s="100"/>
      <c r="O14" s="100"/>
      <c r="P14" s="100"/>
      <c r="Q14" s="104"/>
      <c r="R14" s="104"/>
      <c r="S14" s="101" t="e">
        <f>L14-SUM(M14:R14)</f>
        <v>#REF!</v>
      </c>
      <c r="T14" s="102">
        <f>SUM(M14:R14)</f>
        <v>0</v>
      </c>
      <c r="U14" s="185" t="e">
        <f>L14-T14</f>
        <v>#REF!</v>
      </c>
      <c r="V14" s="100"/>
      <c r="W14" s="104"/>
      <c r="X14" s="104"/>
      <c r="Y14" s="104"/>
      <c r="Z14" s="104"/>
      <c r="AA14" s="100"/>
      <c r="AB14" s="101" t="e">
        <f>U14-SUM(V14:AA14)</f>
        <v>#REF!</v>
      </c>
      <c r="AC14" s="102">
        <f>SUM(V14:AA14)</f>
        <v>0</v>
      </c>
      <c r="AD14" s="103" t="e">
        <f>U14-AC14</f>
        <v>#REF!</v>
      </c>
      <c r="AE14" s="104"/>
      <c r="AF14" s="104"/>
      <c r="AG14" s="104"/>
      <c r="AH14" s="104"/>
      <c r="AI14" s="104"/>
      <c r="AJ14" s="105"/>
      <c r="AK14" s="105"/>
      <c r="AL14" s="105"/>
      <c r="AM14" s="101" t="e">
        <f>AD14-SUM(AE14:AL14)</f>
        <v>#REF!</v>
      </c>
      <c r="AN14" s="102">
        <f>SUM(AE14:AK14)</f>
        <v>0</v>
      </c>
      <c r="AO14" s="102" t="e">
        <f>K14+T14+AC14+AN14</f>
        <v>#REF!</v>
      </c>
      <c r="AP14" s="102" t="e">
        <f>(K14+T14+AC14+AN14)/C14*100</f>
        <v>#REF!</v>
      </c>
      <c r="AQ14" s="160"/>
      <c r="AR14" s="166"/>
      <c r="AS14" s="166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</row>
    <row r="15" spans="1:256" s="110" customFormat="1" ht="18" customHeight="1" collapsed="1">
      <c r="A15" s="123" t="s">
        <v>117</v>
      </c>
      <c r="B15" s="376">
        <v>225</v>
      </c>
      <c r="C15" s="99" t="e">
        <f>#REF!+#REF!+#REF!+#REF!+#REF!</f>
        <v>#REF!</v>
      </c>
      <c r="D15" s="104" t="e">
        <f>#REF!+#REF!+#REF!+#REF!+#REF!</f>
        <v>#REF!</v>
      </c>
      <c r="E15" s="100" t="e">
        <f>#REF!+#REF!+#REF!+#REF!+#REF!</f>
        <v>#REF!</v>
      </c>
      <c r="F15" s="100" t="e">
        <f>#REF!+#REF!+#REF!+#REF!+#REF!</f>
        <v>#REF!</v>
      </c>
      <c r="G15" s="100" t="e">
        <f>#REF!+#REF!+#REF!+#REF!+#REF!</f>
        <v>#REF!</v>
      </c>
      <c r="H15" s="100" t="e">
        <f>#REF!+#REF!+#REF!+#REF!+#REF!</f>
        <v>#REF!</v>
      </c>
      <c r="I15" s="100" t="e">
        <f>#REF!+#REF!+#REF!+#REF!+#REF!</f>
        <v>#REF!</v>
      </c>
      <c r="J15" s="101" t="e">
        <f t="shared" si="4"/>
        <v>#REF!</v>
      </c>
      <c r="K15" s="102" t="e">
        <f t="shared" si="14"/>
        <v>#REF!</v>
      </c>
      <c r="L15" s="103" t="e">
        <f t="shared" si="5"/>
        <v>#REF!</v>
      </c>
      <c r="M15" s="104" t="e">
        <f>#REF!+#REF!</f>
        <v>#REF!</v>
      </c>
      <c r="N15" s="100" t="e">
        <f>#REF!+#REF!</f>
        <v>#REF!</v>
      </c>
      <c r="O15" s="100" t="e">
        <f>#REF!+#REF!</f>
        <v>#REF!</v>
      </c>
      <c r="P15" s="100" t="e">
        <f>#REF!+#REF!</f>
        <v>#REF!</v>
      </c>
      <c r="Q15" s="100" t="e">
        <f>#REF!+#REF!</f>
        <v>#REF!</v>
      </c>
      <c r="R15" s="100" t="e">
        <f>#REF!+#REF!</f>
        <v>#REF!</v>
      </c>
      <c r="S15" s="101" t="e">
        <f t="shared" si="1"/>
        <v>#REF!</v>
      </c>
      <c r="T15" s="102" t="e">
        <f t="shared" si="6"/>
        <v>#REF!</v>
      </c>
      <c r="U15" s="185" t="e">
        <f t="shared" si="7"/>
        <v>#REF!</v>
      </c>
      <c r="V15" s="104" t="e">
        <f>#REF!+#REF!</f>
        <v>#REF!</v>
      </c>
      <c r="W15" s="100" t="e">
        <f>#REF!+#REF!</f>
        <v>#REF!</v>
      </c>
      <c r="X15" s="100" t="e">
        <f>#REF!+#REF!</f>
        <v>#REF!</v>
      </c>
      <c r="Y15" s="100" t="e">
        <f>#REF!+#REF!</f>
        <v>#REF!</v>
      </c>
      <c r="Z15" s="100" t="e">
        <f>#REF!+#REF!</f>
        <v>#REF!</v>
      </c>
      <c r="AA15" s="100" t="e">
        <f>#REF!+#REF!</f>
        <v>#REF!</v>
      </c>
      <c r="AB15" s="101" t="e">
        <f t="shared" si="8"/>
        <v>#REF!</v>
      </c>
      <c r="AC15" s="102" t="e">
        <f t="shared" si="9"/>
        <v>#REF!</v>
      </c>
      <c r="AD15" s="103" t="e">
        <f t="shared" si="10"/>
        <v>#REF!</v>
      </c>
      <c r="AE15" s="104" t="e">
        <f>#REF!+#REF!</f>
        <v>#REF!</v>
      </c>
      <c r="AF15" s="100" t="e">
        <f>#REF!+#REF!</f>
        <v>#REF!</v>
      </c>
      <c r="AG15" s="100" t="e">
        <f>#REF!+#REF!</f>
        <v>#REF!</v>
      </c>
      <c r="AH15" s="100" t="e">
        <f>#REF!+#REF!</f>
        <v>#REF!</v>
      </c>
      <c r="AI15" s="100" t="e">
        <f>#REF!+#REF!</f>
        <v>#REF!</v>
      </c>
      <c r="AJ15" s="100" t="e">
        <f>#REF!+#REF!</f>
        <v>#REF!</v>
      </c>
      <c r="AK15" s="100" t="e">
        <f>#REF!+#REF!</f>
        <v>#REF!</v>
      </c>
      <c r="AL15" s="100" t="e">
        <f>#REF!+#REF!</f>
        <v>#REF!</v>
      </c>
      <c r="AM15" s="101" t="e">
        <f t="shared" si="11"/>
        <v>#REF!</v>
      </c>
      <c r="AN15" s="102" t="e">
        <f t="shared" si="13"/>
        <v>#REF!</v>
      </c>
      <c r="AO15" s="102" t="e">
        <f t="shared" si="12"/>
        <v>#REF!</v>
      </c>
      <c r="AP15" s="102" t="e">
        <f t="shared" si="3"/>
        <v>#REF!</v>
      </c>
      <c r="AQ15" s="160"/>
      <c r="AR15" s="161"/>
      <c r="AS15" s="161"/>
      <c r="AT15" s="162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  <c r="IV15" s="143"/>
    </row>
    <row r="16" spans="1:256" s="110" customFormat="1" ht="25.5" customHeight="1">
      <c r="A16" s="123" t="s">
        <v>87</v>
      </c>
      <c r="B16" s="378"/>
      <c r="C16" s="99" t="e">
        <f>#REF!</f>
        <v>#REF!</v>
      </c>
      <c r="D16" s="100" t="e">
        <f>#REF!</f>
        <v>#REF!</v>
      </c>
      <c r="E16" s="100" t="e">
        <f>#REF!</f>
        <v>#REF!</v>
      </c>
      <c r="F16" s="100" t="e">
        <f>#REF!</f>
        <v>#REF!</v>
      </c>
      <c r="G16" s="100" t="e">
        <f>#REF!</f>
        <v>#REF!</v>
      </c>
      <c r="H16" s="100" t="e">
        <f>#REF!</f>
        <v>#REF!</v>
      </c>
      <c r="I16" s="100" t="e">
        <f>#REF!</f>
        <v>#REF!</v>
      </c>
      <c r="J16" s="101" t="e">
        <f>C16-SUM(D16:I16)</f>
        <v>#REF!</v>
      </c>
      <c r="K16" s="102" t="e">
        <f>SUM(D16:I16)</f>
        <v>#REF!</v>
      </c>
      <c r="L16" s="103" t="e">
        <f>C16-K16</f>
        <v>#REF!</v>
      </c>
      <c r="M16" s="100"/>
      <c r="N16" s="100"/>
      <c r="O16" s="100"/>
      <c r="P16" s="100"/>
      <c r="Q16" s="104"/>
      <c r="R16" s="104"/>
      <c r="S16" s="101" t="e">
        <f t="shared" si="1"/>
        <v>#REF!</v>
      </c>
      <c r="T16" s="102">
        <f>SUM(M16:R16)</f>
        <v>0</v>
      </c>
      <c r="U16" s="185" t="e">
        <f>L16-T16</f>
        <v>#REF!</v>
      </c>
      <c r="V16" s="100"/>
      <c r="W16" s="104"/>
      <c r="X16" s="104"/>
      <c r="Y16" s="104"/>
      <c r="Z16" s="104"/>
      <c r="AA16" s="100"/>
      <c r="AB16" s="101" t="e">
        <f>U16-SUM(V16:AA16)</f>
        <v>#REF!</v>
      </c>
      <c r="AC16" s="102">
        <f>SUM(V16:AA16)</f>
        <v>0</v>
      </c>
      <c r="AD16" s="103" t="e">
        <f>U16-AC16</f>
        <v>#REF!</v>
      </c>
      <c r="AE16" s="104"/>
      <c r="AF16" s="104"/>
      <c r="AG16" s="104"/>
      <c r="AH16" s="104"/>
      <c r="AI16" s="104"/>
      <c r="AJ16" s="105"/>
      <c r="AK16" s="105"/>
      <c r="AL16" s="105"/>
      <c r="AM16" s="101" t="e">
        <f>AD16-SUM(AE16:AL16)</f>
        <v>#REF!</v>
      </c>
      <c r="AN16" s="102">
        <f>SUM(AE16:AK16)</f>
        <v>0</v>
      </c>
      <c r="AO16" s="102" t="e">
        <f>K16+T16+AC16+AN16</f>
        <v>#REF!</v>
      </c>
      <c r="AP16" s="102" t="e">
        <f t="shared" si="3"/>
        <v>#REF!</v>
      </c>
      <c r="AQ16" s="160"/>
      <c r="AR16" s="161"/>
      <c r="AS16" s="161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  <c r="IV16" s="143"/>
    </row>
    <row r="17" spans="1:256" s="110" customFormat="1" ht="18" customHeight="1">
      <c r="A17" s="123" t="s">
        <v>99</v>
      </c>
      <c r="B17" s="377"/>
      <c r="C17" s="99" t="e">
        <f>#REF!+#REF!</f>
        <v>#REF!</v>
      </c>
      <c r="D17" s="100" t="e">
        <f>#REF!+#REF!</f>
        <v>#REF!</v>
      </c>
      <c r="E17" s="100" t="e">
        <f>#REF!+#REF!</f>
        <v>#REF!</v>
      </c>
      <c r="F17" s="100" t="e">
        <f>#REF!+#REF!</f>
        <v>#REF!</v>
      </c>
      <c r="G17" s="100" t="e">
        <f>#REF!+#REF!</f>
        <v>#REF!</v>
      </c>
      <c r="H17" s="100" t="e">
        <f>#REF!+#REF!</f>
        <v>#REF!</v>
      </c>
      <c r="I17" s="100" t="e">
        <f>#REF!+#REF!</f>
        <v>#REF!</v>
      </c>
      <c r="J17" s="101" t="e">
        <f>C17-SUM(D17:I17)</f>
        <v>#REF!</v>
      </c>
      <c r="K17" s="102" t="e">
        <f>SUM(D17:I17)</f>
        <v>#REF!</v>
      </c>
      <c r="L17" s="103" t="e">
        <f>C17-K17</f>
        <v>#REF!</v>
      </c>
      <c r="M17" s="100"/>
      <c r="N17" s="100"/>
      <c r="O17" s="100"/>
      <c r="P17" s="100"/>
      <c r="Q17" s="104"/>
      <c r="R17" s="104"/>
      <c r="S17" s="101" t="e">
        <f t="shared" si="1"/>
        <v>#REF!</v>
      </c>
      <c r="T17" s="102">
        <f>SUM(M17:R17)</f>
        <v>0</v>
      </c>
      <c r="U17" s="185" t="e">
        <f>L17-T17</f>
        <v>#REF!</v>
      </c>
      <c r="V17" s="100"/>
      <c r="W17" s="104"/>
      <c r="X17" s="104"/>
      <c r="Y17" s="104"/>
      <c r="Z17" s="104"/>
      <c r="AA17" s="100"/>
      <c r="AB17" s="101" t="e">
        <f>U17-SUM(V17:AA17)</f>
        <v>#REF!</v>
      </c>
      <c r="AC17" s="102">
        <f>SUM(V17:AA17)</f>
        <v>0</v>
      </c>
      <c r="AD17" s="103" t="e">
        <f>U17-AC17</f>
        <v>#REF!</v>
      </c>
      <c r="AE17" s="104"/>
      <c r="AF17" s="104"/>
      <c r="AG17" s="104"/>
      <c r="AH17" s="104"/>
      <c r="AI17" s="104"/>
      <c r="AJ17" s="105"/>
      <c r="AK17" s="105"/>
      <c r="AL17" s="105"/>
      <c r="AM17" s="101" t="e">
        <f>AD17-SUM(AE17:AL17)</f>
        <v>#REF!</v>
      </c>
      <c r="AN17" s="102">
        <f>SUM(AE17:AK17)</f>
        <v>0</v>
      </c>
      <c r="AO17" s="102" t="e">
        <f>K17+T17+AC17+AN17</f>
        <v>#REF!</v>
      </c>
      <c r="AP17" s="102" t="e">
        <f t="shared" si="3"/>
        <v>#REF!</v>
      </c>
      <c r="AQ17" s="160"/>
      <c r="AR17" s="161"/>
      <c r="AS17" s="161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  <c r="IV17" s="143"/>
    </row>
    <row r="18" spans="1:256" s="110" customFormat="1" ht="18" customHeight="1" collapsed="1">
      <c r="A18" s="125" t="s">
        <v>94</v>
      </c>
      <c r="B18" s="376">
        <v>226</v>
      </c>
      <c r="C18" s="99" t="e">
        <f>#REF!+#REF!+#REF!</f>
        <v>#REF!</v>
      </c>
      <c r="D18" s="104" t="e">
        <f>#REF!+#REF!+#REF!</f>
        <v>#REF!</v>
      </c>
      <c r="E18" s="100" t="e">
        <f>#REF!+#REF!+#REF!</f>
        <v>#REF!</v>
      </c>
      <c r="F18" s="100" t="e">
        <f>#REF!+#REF!+#REF!</f>
        <v>#REF!</v>
      </c>
      <c r="G18" s="100" t="e">
        <f>#REF!+#REF!+#REF!</f>
        <v>#REF!</v>
      </c>
      <c r="H18" s="100" t="e">
        <f>#REF!+#REF!+#REF!</f>
        <v>#REF!</v>
      </c>
      <c r="I18" s="100" t="e">
        <f>#REF!+#REF!+#REF!</f>
        <v>#REF!</v>
      </c>
      <c r="J18" s="101" t="e">
        <f t="shared" si="4"/>
        <v>#REF!</v>
      </c>
      <c r="K18" s="102" t="e">
        <f t="shared" si="14"/>
        <v>#REF!</v>
      </c>
      <c r="L18" s="103" t="e">
        <f t="shared" si="5"/>
        <v>#REF!</v>
      </c>
      <c r="M18" s="104" t="e">
        <f>#REF!+#REF!</f>
        <v>#REF!</v>
      </c>
      <c r="N18" s="100" t="e">
        <f>#REF!+#REF!</f>
        <v>#REF!</v>
      </c>
      <c r="O18" s="100" t="e">
        <f>#REF!+#REF!</f>
        <v>#REF!</v>
      </c>
      <c r="P18" s="100" t="e">
        <f>#REF!+#REF!</f>
        <v>#REF!</v>
      </c>
      <c r="Q18" s="100" t="e">
        <f>#REF!+#REF!</f>
        <v>#REF!</v>
      </c>
      <c r="R18" s="100" t="e">
        <f>#REF!+#REF!</f>
        <v>#REF!</v>
      </c>
      <c r="S18" s="101" t="e">
        <f t="shared" si="1"/>
        <v>#REF!</v>
      </c>
      <c r="T18" s="102" t="e">
        <f t="shared" si="6"/>
        <v>#REF!</v>
      </c>
      <c r="U18" s="185" t="e">
        <f t="shared" si="7"/>
        <v>#REF!</v>
      </c>
      <c r="V18" s="104" t="e">
        <f>#REF!+#REF!</f>
        <v>#REF!</v>
      </c>
      <c r="W18" s="100" t="e">
        <f>#REF!+#REF!</f>
        <v>#REF!</v>
      </c>
      <c r="X18" s="100" t="e">
        <f>#REF!+#REF!</f>
        <v>#REF!</v>
      </c>
      <c r="Y18" s="100" t="e">
        <f>#REF!+#REF!</f>
        <v>#REF!</v>
      </c>
      <c r="Z18" s="100" t="e">
        <f>#REF!+#REF!</f>
        <v>#REF!</v>
      </c>
      <c r="AA18" s="100" t="e">
        <f>#REF!+#REF!</f>
        <v>#REF!</v>
      </c>
      <c r="AB18" s="101" t="e">
        <f t="shared" si="8"/>
        <v>#REF!</v>
      </c>
      <c r="AC18" s="102" t="e">
        <f t="shared" si="9"/>
        <v>#REF!</v>
      </c>
      <c r="AD18" s="103" t="e">
        <f t="shared" si="10"/>
        <v>#REF!</v>
      </c>
      <c r="AE18" s="104" t="e">
        <f>#REF!+#REF!</f>
        <v>#REF!</v>
      </c>
      <c r="AF18" s="100" t="e">
        <f>#REF!+#REF!</f>
        <v>#REF!</v>
      </c>
      <c r="AG18" s="100" t="e">
        <f>#REF!+#REF!</f>
        <v>#REF!</v>
      </c>
      <c r="AH18" s="100" t="e">
        <f>#REF!+#REF!</f>
        <v>#REF!</v>
      </c>
      <c r="AI18" s="100" t="e">
        <f>#REF!+#REF!</f>
        <v>#REF!</v>
      </c>
      <c r="AJ18" s="100" t="e">
        <f>#REF!+#REF!</f>
        <v>#REF!</v>
      </c>
      <c r="AK18" s="100" t="e">
        <f>#REF!+#REF!</f>
        <v>#REF!</v>
      </c>
      <c r="AL18" s="100" t="e">
        <f>#REF!+#REF!</f>
        <v>#REF!</v>
      </c>
      <c r="AM18" s="101" t="e">
        <f t="shared" si="11"/>
        <v>#REF!</v>
      </c>
      <c r="AN18" s="102" t="e">
        <f t="shared" si="13"/>
        <v>#REF!</v>
      </c>
      <c r="AO18" s="102" t="e">
        <f t="shared" si="12"/>
        <v>#REF!</v>
      </c>
      <c r="AP18" s="102" t="e">
        <f t="shared" si="3"/>
        <v>#REF!</v>
      </c>
      <c r="AQ18" s="160"/>
      <c r="AR18" s="161"/>
      <c r="AS18" s="161"/>
      <c r="AT18" s="162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  <c r="IV18" s="143"/>
    </row>
    <row r="19" spans="1:256" s="110" customFormat="1" ht="18" customHeight="1">
      <c r="A19" s="125" t="s">
        <v>90</v>
      </c>
      <c r="B19" s="378"/>
      <c r="C19" s="99" t="e">
        <f>#REF!+#REF!</f>
        <v>#REF!</v>
      </c>
      <c r="D19" s="104" t="e">
        <f>#REF!+#REF!</f>
        <v>#REF!</v>
      </c>
      <c r="E19" s="100" t="e">
        <f>#REF!+#REF!</f>
        <v>#REF!</v>
      </c>
      <c r="F19" s="100" t="e">
        <f>#REF!+#REF!</f>
        <v>#REF!</v>
      </c>
      <c r="G19" s="100" t="e">
        <f>#REF!+#REF!</f>
        <v>#REF!</v>
      </c>
      <c r="H19" s="100" t="e">
        <f>#REF!+#REF!</f>
        <v>#REF!</v>
      </c>
      <c r="I19" s="100" t="e">
        <f>#REF!+#REF!</f>
        <v>#REF!</v>
      </c>
      <c r="J19" s="101" t="e">
        <f t="shared" si="4"/>
        <v>#REF!</v>
      </c>
      <c r="K19" s="102" t="e">
        <f t="shared" si="14"/>
        <v>#REF!</v>
      </c>
      <c r="L19" s="103" t="e">
        <f t="shared" si="5"/>
        <v>#REF!</v>
      </c>
      <c r="M19" s="104" t="e">
        <f>#REF!+#REF!</f>
        <v>#REF!</v>
      </c>
      <c r="N19" s="100" t="e">
        <f>#REF!+#REF!</f>
        <v>#REF!</v>
      </c>
      <c r="O19" s="100" t="e">
        <f>#REF!+#REF!</f>
        <v>#REF!</v>
      </c>
      <c r="P19" s="100" t="e">
        <f>#REF!+#REF!</f>
        <v>#REF!</v>
      </c>
      <c r="Q19" s="100" t="e">
        <f>#REF!+#REF!</f>
        <v>#REF!</v>
      </c>
      <c r="R19" s="100" t="e">
        <f>#REF!+#REF!</f>
        <v>#REF!</v>
      </c>
      <c r="S19" s="101" t="e">
        <f t="shared" si="1"/>
        <v>#REF!</v>
      </c>
      <c r="T19" s="102" t="e">
        <f t="shared" si="6"/>
        <v>#REF!</v>
      </c>
      <c r="U19" s="185" t="e">
        <f t="shared" si="7"/>
        <v>#REF!</v>
      </c>
      <c r="V19" s="104" t="e">
        <f>#REF!+#REF!</f>
        <v>#REF!</v>
      </c>
      <c r="W19" s="100" t="e">
        <f>#REF!+#REF!</f>
        <v>#REF!</v>
      </c>
      <c r="X19" s="100" t="e">
        <f>#REF!+#REF!</f>
        <v>#REF!</v>
      </c>
      <c r="Y19" s="100" t="e">
        <f>#REF!+#REF!</f>
        <v>#REF!</v>
      </c>
      <c r="Z19" s="100" t="e">
        <f>#REF!+#REF!</f>
        <v>#REF!</v>
      </c>
      <c r="AA19" s="100" t="e">
        <f>#REF!+#REF!</f>
        <v>#REF!</v>
      </c>
      <c r="AB19" s="101" t="e">
        <f t="shared" si="8"/>
        <v>#REF!</v>
      </c>
      <c r="AC19" s="102" t="e">
        <f t="shared" si="9"/>
        <v>#REF!</v>
      </c>
      <c r="AD19" s="103" t="e">
        <f t="shared" si="10"/>
        <v>#REF!</v>
      </c>
      <c r="AE19" s="104" t="e">
        <f>#REF!+#REF!</f>
        <v>#REF!</v>
      </c>
      <c r="AF19" s="100" t="e">
        <f>#REF!+#REF!</f>
        <v>#REF!</v>
      </c>
      <c r="AG19" s="100" t="e">
        <f>#REF!+#REF!</f>
        <v>#REF!</v>
      </c>
      <c r="AH19" s="100" t="e">
        <f>#REF!+#REF!</f>
        <v>#REF!</v>
      </c>
      <c r="AI19" s="100" t="e">
        <f>#REF!+#REF!</f>
        <v>#REF!</v>
      </c>
      <c r="AJ19" s="100" t="e">
        <f>#REF!+#REF!</f>
        <v>#REF!</v>
      </c>
      <c r="AK19" s="100" t="e">
        <f>#REF!+#REF!</f>
        <v>#REF!</v>
      </c>
      <c r="AL19" s="100" t="e">
        <f>#REF!+#REF!</f>
        <v>#REF!</v>
      </c>
      <c r="AM19" s="101" t="e">
        <f t="shared" si="11"/>
        <v>#REF!</v>
      </c>
      <c r="AN19" s="102" t="e">
        <f t="shared" si="13"/>
        <v>#REF!</v>
      </c>
      <c r="AO19" s="102" t="e">
        <f t="shared" si="12"/>
        <v>#REF!</v>
      </c>
      <c r="AP19" s="102" t="e">
        <f t="shared" si="3"/>
        <v>#REF!</v>
      </c>
      <c r="AQ19" s="160"/>
      <c r="AR19" s="161"/>
      <c r="AS19" s="161"/>
      <c r="AT19" s="162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</row>
    <row r="20" spans="1:256" s="110" customFormat="1" ht="18.75" customHeight="1">
      <c r="A20" s="125" t="s">
        <v>95</v>
      </c>
      <c r="B20" s="377"/>
      <c r="C20" s="99" t="e">
        <f>#REF!+#REF!</f>
        <v>#REF!</v>
      </c>
      <c r="D20" s="100" t="e">
        <f>#REF!+#REF!</f>
        <v>#REF!</v>
      </c>
      <c r="E20" s="100" t="e">
        <f>#REF!+#REF!</f>
        <v>#REF!</v>
      </c>
      <c r="F20" s="100" t="e">
        <f>#REF!+#REF!</f>
        <v>#REF!</v>
      </c>
      <c r="G20" s="100" t="e">
        <f>#REF!+#REF!</f>
        <v>#REF!</v>
      </c>
      <c r="H20" s="100" t="e">
        <f>#REF!+#REF!</f>
        <v>#REF!</v>
      </c>
      <c r="I20" s="100" t="e">
        <f>#REF!+#REF!</f>
        <v>#REF!</v>
      </c>
      <c r="J20" s="101" t="e">
        <f>C20-SUM(D20:I20)</f>
        <v>#REF!</v>
      </c>
      <c r="K20" s="102" t="e">
        <f>SUM(D20:I20)</f>
        <v>#REF!</v>
      </c>
      <c r="L20" s="103" t="e">
        <f>C20-K20</f>
        <v>#REF!</v>
      </c>
      <c r="M20" s="100"/>
      <c r="N20" s="100"/>
      <c r="O20" s="100"/>
      <c r="P20" s="100"/>
      <c r="Q20" s="104"/>
      <c r="R20" s="104"/>
      <c r="S20" s="101" t="e">
        <f t="shared" si="1"/>
        <v>#REF!</v>
      </c>
      <c r="T20" s="102">
        <f>SUM(M20:R20)</f>
        <v>0</v>
      </c>
      <c r="U20" s="185" t="e">
        <f>L20-T20</f>
        <v>#REF!</v>
      </c>
      <c r="V20" s="100"/>
      <c r="W20" s="104"/>
      <c r="X20" s="104"/>
      <c r="Y20" s="104"/>
      <c r="Z20" s="104"/>
      <c r="AA20" s="100"/>
      <c r="AB20" s="101" t="e">
        <f>U20-SUM(V20:AA20)</f>
        <v>#REF!</v>
      </c>
      <c r="AC20" s="102">
        <f>SUM(V20:AA20)</f>
        <v>0</v>
      </c>
      <c r="AD20" s="103" t="e">
        <f>U20-AC20</f>
        <v>#REF!</v>
      </c>
      <c r="AE20" s="104"/>
      <c r="AF20" s="104"/>
      <c r="AG20" s="104"/>
      <c r="AH20" s="104"/>
      <c r="AI20" s="104"/>
      <c r="AJ20" s="105"/>
      <c r="AK20" s="105"/>
      <c r="AL20" s="105"/>
      <c r="AM20" s="101" t="e">
        <f>AD20-SUM(AE20:AL20)</f>
        <v>#REF!</v>
      </c>
      <c r="AN20" s="102">
        <f>SUM(AE20:AK20)</f>
        <v>0</v>
      </c>
      <c r="AO20" s="102" t="e">
        <f>K20+T20+AC20+AN20</f>
        <v>#REF!</v>
      </c>
      <c r="AP20" s="102" t="e">
        <f t="shared" si="3"/>
        <v>#REF!</v>
      </c>
      <c r="AQ20" s="160"/>
      <c r="AR20" s="166"/>
      <c r="AS20" s="166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  <c r="IU20" s="143"/>
      <c r="IV20" s="143"/>
    </row>
    <row r="21" spans="1:256" s="110" customFormat="1" ht="18" customHeight="1">
      <c r="A21" s="128" t="s">
        <v>79</v>
      </c>
      <c r="B21" s="129">
        <v>227</v>
      </c>
      <c r="C21" s="99" t="e">
        <f>#REF!+#REF!</f>
        <v>#REF!</v>
      </c>
      <c r="D21" s="104" t="e">
        <f>#REF!+#REF!</f>
        <v>#REF!</v>
      </c>
      <c r="E21" s="100" t="e">
        <f>#REF!+#REF!</f>
        <v>#REF!</v>
      </c>
      <c r="F21" s="100" t="e">
        <f>#REF!+#REF!</f>
        <v>#REF!</v>
      </c>
      <c r="G21" s="100" t="e">
        <f>#REF!+#REF!</f>
        <v>#REF!</v>
      </c>
      <c r="H21" s="100" t="e">
        <f>#REF!+#REF!</f>
        <v>#REF!</v>
      </c>
      <c r="I21" s="100" t="e">
        <f>#REF!+#REF!</f>
        <v>#REF!</v>
      </c>
      <c r="J21" s="101" t="e">
        <f>C21-SUM(D21:I21)</f>
        <v>#REF!</v>
      </c>
      <c r="K21" s="102" t="e">
        <f>SUM(D21:I21)</f>
        <v>#REF!</v>
      </c>
      <c r="L21" s="103" t="e">
        <f>C21-K21</f>
        <v>#REF!</v>
      </c>
      <c r="M21" s="104" t="e">
        <f>#REF!+#REF!</f>
        <v>#REF!</v>
      </c>
      <c r="N21" s="100" t="e">
        <f>#REF!+#REF!</f>
        <v>#REF!</v>
      </c>
      <c r="O21" s="100" t="e">
        <f>#REF!+#REF!</f>
        <v>#REF!</v>
      </c>
      <c r="P21" s="100" t="e">
        <f>#REF!+#REF!</f>
        <v>#REF!</v>
      </c>
      <c r="Q21" s="100" t="e">
        <f>#REF!+#REF!</f>
        <v>#REF!</v>
      </c>
      <c r="R21" s="100" t="e">
        <f>#REF!+#REF!</f>
        <v>#REF!</v>
      </c>
      <c r="S21" s="101" t="e">
        <f t="shared" si="1"/>
        <v>#REF!</v>
      </c>
      <c r="T21" s="102" t="e">
        <f>SUM(M21:R21)</f>
        <v>#REF!</v>
      </c>
      <c r="U21" s="185" t="e">
        <f>L21-T21</f>
        <v>#REF!</v>
      </c>
      <c r="V21" s="104" t="e">
        <f>#REF!+#REF!</f>
        <v>#REF!</v>
      </c>
      <c r="W21" s="100" t="e">
        <f>#REF!+#REF!</f>
        <v>#REF!</v>
      </c>
      <c r="X21" s="100" t="e">
        <f>#REF!+#REF!</f>
        <v>#REF!</v>
      </c>
      <c r="Y21" s="100" t="e">
        <f>#REF!+#REF!</f>
        <v>#REF!</v>
      </c>
      <c r="Z21" s="100" t="e">
        <f>#REF!+#REF!</f>
        <v>#REF!</v>
      </c>
      <c r="AA21" s="100" t="e">
        <f>#REF!+#REF!</f>
        <v>#REF!</v>
      </c>
      <c r="AB21" s="101" t="e">
        <f>U21-SUM(V21:AA21)</f>
        <v>#REF!</v>
      </c>
      <c r="AC21" s="102" t="e">
        <f>SUM(V21:AA21)</f>
        <v>#REF!</v>
      </c>
      <c r="AD21" s="103" t="e">
        <f>U21-AC21</f>
        <v>#REF!</v>
      </c>
      <c r="AE21" s="104" t="e">
        <f>#REF!+#REF!</f>
        <v>#REF!</v>
      </c>
      <c r="AF21" s="100" t="e">
        <f>#REF!+#REF!</f>
        <v>#REF!</v>
      </c>
      <c r="AG21" s="100" t="e">
        <f>#REF!+#REF!</f>
        <v>#REF!</v>
      </c>
      <c r="AH21" s="100" t="e">
        <f>#REF!+#REF!</f>
        <v>#REF!</v>
      </c>
      <c r="AI21" s="100" t="e">
        <f>#REF!+#REF!</f>
        <v>#REF!</v>
      </c>
      <c r="AJ21" s="100" t="e">
        <f>#REF!+#REF!</f>
        <v>#REF!</v>
      </c>
      <c r="AK21" s="100" t="e">
        <f>#REF!+#REF!</f>
        <v>#REF!</v>
      </c>
      <c r="AL21" s="100" t="e">
        <f>#REF!+#REF!</f>
        <v>#REF!</v>
      </c>
      <c r="AM21" s="101" t="e">
        <f>AD21-SUM(AE21:AL21)</f>
        <v>#REF!</v>
      </c>
      <c r="AN21" s="102" t="e">
        <f t="shared" si="13"/>
        <v>#REF!</v>
      </c>
      <c r="AO21" s="102" t="e">
        <f>K21+T21+AC21+AN21</f>
        <v>#REF!</v>
      </c>
      <c r="AP21" s="102" t="e">
        <f t="shared" si="3"/>
        <v>#REF!</v>
      </c>
      <c r="AQ21" s="160"/>
      <c r="AR21" s="161"/>
      <c r="AS21" s="161"/>
      <c r="AT21" s="162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  <c r="IV21" s="143"/>
    </row>
    <row r="22" spans="1:256" s="110" customFormat="1" ht="18" customHeight="1">
      <c r="A22" s="128" t="s">
        <v>80</v>
      </c>
      <c r="B22" s="129">
        <v>228</v>
      </c>
      <c r="C22" s="99"/>
      <c r="D22" s="104" t="e">
        <f>#REF!+#REF!</f>
        <v>#REF!</v>
      </c>
      <c r="E22" s="100" t="e">
        <f>#REF!+#REF!</f>
        <v>#REF!</v>
      </c>
      <c r="F22" s="100" t="e">
        <f>#REF!+#REF!</f>
        <v>#REF!</v>
      </c>
      <c r="G22" s="100" t="e">
        <f>#REF!+#REF!</f>
        <v>#REF!</v>
      </c>
      <c r="H22" s="100" t="e">
        <f>#REF!+#REF!</f>
        <v>#REF!</v>
      </c>
      <c r="I22" s="100" t="e">
        <f>#REF!+#REF!</f>
        <v>#REF!</v>
      </c>
      <c r="J22" s="101" t="e">
        <f>C22-SUM(D22:I22)</f>
        <v>#REF!</v>
      </c>
      <c r="K22" s="102" t="e">
        <f>SUM(D22:I22)</f>
        <v>#REF!</v>
      </c>
      <c r="L22" s="103" t="e">
        <f>C22-K22</f>
        <v>#REF!</v>
      </c>
      <c r="M22" s="104" t="e">
        <f>#REF!+#REF!</f>
        <v>#REF!</v>
      </c>
      <c r="N22" s="100" t="e">
        <f>#REF!+#REF!</f>
        <v>#REF!</v>
      </c>
      <c r="O22" s="100" t="e">
        <f>#REF!+#REF!</f>
        <v>#REF!</v>
      </c>
      <c r="P22" s="100" t="e">
        <f>#REF!+#REF!</f>
        <v>#REF!</v>
      </c>
      <c r="Q22" s="100" t="e">
        <f>#REF!+#REF!</f>
        <v>#REF!</v>
      </c>
      <c r="R22" s="100" t="e">
        <f>#REF!+#REF!</f>
        <v>#REF!</v>
      </c>
      <c r="S22" s="101" t="e">
        <f t="shared" si="1"/>
        <v>#REF!</v>
      </c>
      <c r="T22" s="102" t="e">
        <f>SUM(M22:R22)</f>
        <v>#REF!</v>
      </c>
      <c r="U22" s="185" t="e">
        <f>L22-T22</f>
        <v>#REF!</v>
      </c>
      <c r="V22" s="104" t="e">
        <f>#REF!+#REF!</f>
        <v>#REF!</v>
      </c>
      <c r="W22" s="100" t="e">
        <f>#REF!+#REF!</f>
        <v>#REF!</v>
      </c>
      <c r="X22" s="100" t="e">
        <f>#REF!+#REF!</f>
        <v>#REF!</v>
      </c>
      <c r="Y22" s="100" t="e">
        <f>#REF!+#REF!</f>
        <v>#REF!</v>
      </c>
      <c r="Z22" s="100" t="e">
        <f>#REF!+#REF!</f>
        <v>#REF!</v>
      </c>
      <c r="AA22" s="100" t="e">
        <f>#REF!+#REF!</f>
        <v>#REF!</v>
      </c>
      <c r="AB22" s="101" t="e">
        <f>U22-SUM(V22:AA22)</f>
        <v>#REF!</v>
      </c>
      <c r="AC22" s="102" t="e">
        <f>SUM(V22:AA22)</f>
        <v>#REF!</v>
      </c>
      <c r="AD22" s="103" t="e">
        <f>U22-AC22</f>
        <v>#REF!</v>
      </c>
      <c r="AE22" s="104" t="e">
        <f>#REF!+#REF!</f>
        <v>#REF!</v>
      </c>
      <c r="AF22" s="100" t="e">
        <f>#REF!+#REF!</f>
        <v>#REF!</v>
      </c>
      <c r="AG22" s="100" t="e">
        <f>#REF!+#REF!</f>
        <v>#REF!</v>
      </c>
      <c r="AH22" s="100" t="e">
        <f>#REF!+#REF!</f>
        <v>#REF!</v>
      </c>
      <c r="AI22" s="100" t="e">
        <f>#REF!+#REF!</f>
        <v>#REF!</v>
      </c>
      <c r="AJ22" s="100" t="e">
        <f>#REF!+#REF!</f>
        <v>#REF!</v>
      </c>
      <c r="AK22" s="100" t="e">
        <f>#REF!+#REF!</f>
        <v>#REF!</v>
      </c>
      <c r="AL22" s="100" t="e">
        <f>#REF!+#REF!</f>
        <v>#REF!</v>
      </c>
      <c r="AM22" s="101" t="e">
        <f>AD22-SUM(AE22:AL22)</f>
        <v>#REF!</v>
      </c>
      <c r="AN22" s="102" t="e">
        <f t="shared" si="13"/>
        <v>#REF!</v>
      </c>
      <c r="AO22" s="102" t="e">
        <f>K22+T22+AC22+AN22</f>
        <v>#REF!</v>
      </c>
      <c r="AP22" s="102" t="e">
        <f t="shared" si="3"/>
        <v>#REF!</v>
      </c>
      <c r="AQ22" s="160"/>
      <c r="AR22" s="161"/>
      <c r="AS22" s="161"/>
      <c r="AT22" s="162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  <c r="IV22" s="143"/>
    </row>
    <row r="23" spans="1:256" s="110" customFormat="1" ht="18" customHeight="1">
      <c r="A23" s="128" t="s">
        <v>118</v>
      </c>
      <c r="B23" s="129">
        <v>296</v>
      </c>
      <c r="C23" s="99" t="e">
        <f>#REF!+#REF!+#REF!+#REF!+#REF!+#REF!+#REF!+#REF!</f>
        <v>#REF!</v>
      </c>
      <c r="D23" s="104" t="e">
        <f>#REF!+#REF!+#REF!+#REF!+#REF!+#REF!+#REF!+#REF!</f>
        <v>#REF!</v>
      </c>
      <c r="E23" s="100" t="e">
        <f>#REF!+#REF!+#REF!+#REF!+#REF!+#REF!+#REF!+#REF!</f>
        <v>#REF!</v>
      </c>
      <c r="F23" s="100" t="e">
        <f>#REF!+#REF!+#REF!+#REF!+#REF!+#REF!+#REF!+#REF!</f>
        <v>#REF!</v>
      </c>
      <c r="G23" s="100" t="e">
        <f>#REF!+#REF!+#REF!+#REF!+#REF!+#REF!+#REF!+#REF!</f>
        <v>#REF!</v>
      </c>
      <c r="H23" s="100" t="e">
        <f>#REF!+#REF!+#REF!+#REF!+#REF!+#REF!+#REF!+#REF!</f>
        <v>#REF!</v>
      </c>
      <c r="I23" s="100" t="e">
        <f>#REF!+#REF!+#REF!+#REF!+#REF!+#REF!+#REF!+#REF!</f>
        <v>#REF!</v>
      </c>
      <c r="J23" s="101" t="e">
        <f>C23-SUM(D23:I23)</f>
        <v>#REF!</v>
      </c>
      <c r="K23" s="102" t="e">
        <f>SUM(D23:I23)</f>
        <v>#REF!</v>
      </c>
      <c r="L23" s="103" t="e">
        <f>C23-K23</f>
        <v>#REF!</v>
      </c>
      <c r="M23" s="104" t="e">
        <f>#REF!+#REF!</f>
        <v>#REF!</v>
      </c>
      <c r="N23" s="100" t="e">
        <f>#REF!+#REF!</f>
        <v>#REF!</v>
      </c>
      <c r="O23" s="100" t="e">
        <f>#REF!+#REF!</f>
        <v>#REF!</v>
      </c>
      <c r="P23" s="100" t="e">
        <f>#REF!+#REF!</f>
        <v>#REF!</v>
      </c>
      <c r="Q23" s="100" t="e">
        <f>#REF!+#REF!</f>
        <v>#REF!</v>
      </c>
      <c r="R23" s="100" t="e">
        <f>#REF!+#REF!</f>
        <v>#REF!</v>
      </c>
      <c r="S23" s="101" t="e">
        <f t="shared" si="1"/>
        <v>#REF!</v>
      </c>
      <c r="T23" s="102" t="e">
        <f>SUM(M23:R23)</f>
        <v>#REF!</v>
      </c>
      <c r="U23" s="185" t="e">
        <f>L23-T23</f>
        <v>#REF!</v>
      </c>
      <c r="V23" s="104" t="e">
        <f>#REF!+#REF!</f>
        <v>#REF!</v>
      </c>
      <c r="W23" s="100" t="e">
        <f>#REF!+#REF!</f>
        <v>#REF!</v>
      </c>
      <c r="X23" s="100" t="e">
        <f>#REF!+#REF!</f>
        <v>#REF!</v>
      </c>
      <c r="Y23" s="100" t="e">
        <f>#REF!+#REF!</f>
        <v>#REF!</v>
      </c>
      <c r="Z23" s="100" t="e">
        <f>#REF!+#REF!</f>
        <v>#REF!</v>
      </c>
      <c r="AA23" s="100" t="e">
        <f>#REF!+#REF!</f>
        <v>#REF!</v>
      </c>
      <c r="AB23" s="101" t="e">
        <f>U23-SUM(V23:AA23)</f>
        <v>#REF!</v>
      </c>
      <c r="AC23" s="102" t="e">
        <f>SUM(V23:AA23)</f>
        <v>#REF!</v>
      </c>
      <c r="AD23" s="103" t="e">
        <f>U23-AC23</f>
        <v>#REF!</v>
      </c>
      <c r="AE23" s="104" t="e">
        <f>#REF!+#REF!</f>
        <v>#REF!</v>
      </c>
      <c r="AF23" s="100" t="e">
        <f>#REF!+#REF!</f>
        <v>#REF!</v>
      </c>
      <c r="AG23" s="100" t="e">
        <f>#REF!+#REF!</f>
        <v>#REF!</v>
      </c>
      <c r="AH23" s="100" t="e">
        <f>#REF!+#REF!</f>
        <v>#REF!</v>
      </c>
      <c r="AI23" s="100" t="e">
        <f>#REF!+#REF!</f>
        <v>#REF!</v>
      </c>
      <c r="AJ23" s="100" t="e">
        <f>#REF!+#REF!</f>
        <v>#REF!</v>
      </c>
      <c r="AK23" s="100" t="e">
        <f>#REF!+#REF!</f>
        <v>#REF!</v>
      </c>
      <c r="AL23" s="100" t="e">
        <f>#REF!+#REF!</f>
        <v>#REF!</v>
      </c>
      <c r="AM23" s="101" t="e">
        <f>AD23-SUM(AE23:AL23)</f>
        <v>#REF!</v>
      </c>
      <c r="AN23" s="102" t="e">
        <f>SUM(AE23:AK23)</f>
        <v>#REF!</v>
      </c>
      <c r="AO23" s="102" t="e">
        <f>K23+T23+AC23+AN23</f>
        <v>#REF!</v>
      </c>
      <c r="AP23" s="102" t="e">
        <f t="shared" si="3"/>
        <v>#REF!</v>
      </c>
      <c r="AQ23" s="160"/>
      <c r="AR23" s="161"/>
      <c r="AS23" s="161"/>
      <c r="AT23" s="162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  <c r="IV23" s="143"/>
    </row>
    <row r="24" spans="1:256" s="110" customFormat="1" ht="18" customHeight="1">
      <c r="A24" s="128" t="s">
        <v>81</v>
      </c>
      <c r="B24" s="374">
        <v>310</v>
      </c>
      <c r="C24" s="99" t="e">
        <f>#REF!+#REF!+#REF!</f>
        <v>#REF!</v>
      </c>
      <c r="D24" s="104" t="e">
        <f>#REF!+#REF!</f>
        <v>#REF!</v>
      </c>
      <c r="E24" s="100" t="e">
        <f>#REF!+#REF!</f>
        <v>#REF!</v>
      </c>
      <c r="F24" s="100" t="e">
        <f>#REF!+#REF!</f>
        <v>#REF!</v>
      </c>
      <c r="G24" s="100" t="e">
        <f>#REF!+#REF!</f>
        <v>#REF!</v>
      </c>
      <c r="H24" s="100" t="e">
        <f>#REF!+#REF!</f>
        <v>#REF!</v>
      </c>
      <c r="I24" s="100" t="e">
        <f>#REF!+#REF!</f>
        <v>#REF!</v>
      </c>
      <c r="J24" s="101" t="e">
        <f t="shared" si="4"/>
        <v>#REF!</v>
      </c>
      <c r="K24" s="102" t="e">
        <f t="shared" si="14"/>
        <v>#REF!</v>
      </c>
      <c r="L24" s="103" t="e">
        <f t="shared" si="5"/>
        <v>#REF!</v>
      </c>
      <c r="M24" s="104" t="e">
        <f>#REF!+#REF!</f>
        <v>#REF!</v>
      </c>
      <c r="N24" s="100" t="e">
        <f>#REF!+#REF!</f>
        <v>#REF!</v>
      </c>
      <c r="O24" s="100" t="e">
        <f>#REF!+#REF!</f>
        <v>#REF!</v>
      </c>
      <c r="P24" s="100" t="e">
        <f>#REF!+#REF!</f>
        <v>#REF!</v>
      </c>
      <c r="Q24" s="100" t="e">
        <f>#REF!+#REF!</f>
        <v>#REF!</v>
      </c>
      <c r="R24" s="100" t="e">
        <f>#REF!+#REF!</f>
        <v>#REF!</v>
      </c>
      <c r="S24" s="101" t="e">
        <f t="shared" si="1"/>
        <v>#REF!</v>
      </c>
      <c r="T24" s="102" t="e">
        <f t="shared" si="6"/>
        <v>#REF!</v>
      </c>
      <c r="U24" s="185" t="e">
        <f t="shared" si="7"/>
        <v>#REF!</v>
      </c>
      <c r="V24" s="104" t="e">
        <f>#REF!+#REF!</f>
        <v>#REF!</v>
      </c>
      <c r="W24" s="100" t="e">
        <f>#REF!+#REF!</f>
        <v>#REF!</v>
      </c>
      <c r="X24" s="100" t="e">
        <f>#REF!+#REF!</f>
        <v>#REF!</v>
      </c>
      <c r="Y24" s="100" t="e">
        <f>#REF!+#REF!</f>
        <v>#REF!</v>
      </c>
      <c r="Z24" s="100" t="e">
        <f>#REF!+#REF!</f>
        <v>#REF!</v>
      </c>
      <c r="AA24" s="100" t="e">
        <f>#REF!+#REF!</f>
        <v>#REF!</v>
      </c>
      <c r="AB24" s="101" t="e">
        <f t="shared" si="8"/>
        <v>#REF!</v>
      </c>
      <c r="AC24" s="102" t="e">
        <f t="shared" si="9"/>
        <v>#REF!</v>
      </c>
      <c r="AD24" s="103" t="e">
        <f t="shared" si="10"/>
        <v>#REF!</v>
      </c>
      <c r="AE24" s="104" t="e">
        <f>#REF!+#REF!</f>
        <v>#REF!</v>
      </c>
      <c r="AF24" s="100" t="e">
        <f>#REF!+#REF!</f>
        <v>#REF!</v>
      </c>
      <c r="AG24" s="100" t="e">
        <f>#REF!+#REF!</f>
        <v>#REF!</v>
      </c>
      <c r="AH24" s="100" t="e">
        <f>#REF!+#REF!</f>
        <v>#REF!</v>
      </c>
      <c r="AI24" s="100" t="e">
        <f>#REF!+#REF!</f>
        <v>#REF!</v>
      </c>
      <c r="AJ24" s="100" t="e">
        <f>#REF!+#REF!</f>
        <v>#REF!</v>
      </c>
      <c r="AK24" s="100" t="e">
        <f>#REF!+#REF!</f>
        <v>#REF!</v>
      </c>
      <c r="AL24" s="100" t="e">
        <f>#REF!+#REF!</f>
        <v>#REF!</v>
      </c>
      <c r="AM24" s="101" t="e">
        <f t="shared" si="11"/>
        <v>#REF!</v>
      </c>
      <c r="AN24" s="102" t="e">
        <f t="shared" si="13"/>
        <v>#REF!</v>
      </c>
      <c r="AO24" s="102" t="e">
        <f t="shared" si="12"/>
        <v>#REF!</v>
      </c>
      <c r="AP24" s="102" t="e">
        <f t="shared" si="3"/>
        <v>#REF!</v>
      </c>
      <c r="AQ24" s="160"/>
      <c r="AR24" s="161"/>
      <c r="AS24" s="161"/>
      <c r="AT24" s="162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  <c r="IU24" s="143"/>
      <c r="IV24" s="143"/>
    </row>
    <row r="25" spans="1:256" s="106" customFormat="1" ht="28.5" customHeight="1">
      <c r="A25" s="128" t="s">
        <v>89</v>
      </c>
      <c r="B25" s="375"/>
      <c r="C25" s="99" t="e">
        <f>#REF!+#REF!</f>
        <v>#REF!</v>
      </c>
      <c r="D25" s="104" t="e">
        <f>#REF!+#REF!</f>
        <v>#REF!</v>
      </c>
      <c r="E25" s="104" t="e">
        <f>#REF!+#REF!</f>
        <v>#REF!</v>
      </c>
      <c r="F25" s="104" t="e">
        <f>#REF!+#REF!</f>
        <v>#REF!</v>
      </c>
      <c r="G25" s="104" t="e">
        <f>#REF!+#REF!</f>
        <v>#REF!</v>
      </c>
      <c r="H25" s="104" t="e">
        <f>#REF!+#REF!</f>
        <v>#REF!</v>
      </c>
      <c r="I25" s="104" t="e">
        <f>#REF!+#REF!</f>
        <v>#REF!</v>
      </c>
      <c r="J25" s="108" t="e">
        <f t="shared" si="4"/>
        <v>#REF!</v>
      </c>
      <c r="K25" s="102" t="e">
        <f t="shared" si="14"/>
        <v>#REF!</v>
      </c>
      <c r="L25" s="103" t="e">
        <f t="shared" si="5"/>
        <v>#REF!</v>
      </c>
      <c r="M25" s="104" t="e">
        <f>#REF!+#REF!</f>
        <v>#REF!</v>
      </c>
      <c r="N25" s="104" t="e">
        <f>#REF!+#REF!</f>
        <v>#REF!</v>
      </c>
      <c r="O25" s="104" t="e">
        <f>#REF!+#REF!</f>
        <v>#REF!</v>
      </c>
      <c r="P25" s="104" t="e">
        <f>#REF!+#REF!</f>
        <v>#REF!</v>
      </c>
      <c r="Q25" s="104" t="e">
        <f>#REF!+#REF!</f>
        <v>#REF!</v>
      </c>
      <c r="R25" s="104" t="e">
        <f>#REF!+#REF!</f>
        <v>#REF!</v>
      </c>
      <c r="S25" s="108" t="e">
        <f t="shared" si="1"/>
        <v>#REF!</v>
      </c>
      <c r="T25" s="102" t="e">
        <f t="shared" si="6"/>
        <v>#REF!</v>
      </c>
      <c r="U25" s="185" t="e">
        <f t="shared" si="7"/>
        <v>#REF!</v>
      </c>
      <c r="V25" s="104" t="e">
        <f>#REF!+#REF!</f>
        <v>#REF!</v>
      </c>
      <c r="W25" s="104" t="e">
        <f>#REF!+#REF!</f>
        <v>#REF!</v>
      </c>
      <c r="X25" s="104" t="e">
        <f>#REF!+#REF!</f>
        <v>#REF!</v>
      </c>
      <c r="Y25" s="104" t="e">
        <f>#REF!+#REF!</f>
        <v>#REF!</v>
      </c>
      <c r="Z25" s="104" t="e">
        <f>#REF!+#REF!</f>
        <v>#REF!</v>
      </c>
      <c r="AA25" s="104" t="e">
        <f>#REF!+#REF!</f>
        <v>#REF!</v>
      </c>
      <c r="AB25" s="108" t="e">
        <f t="shared" si="8"/>
        <v>#REF!</v>
      </c>
      <c r="AC25" s="102" t="e">
        <f t="shared" si="9"/>
        <v>#REF!</v>
      </c>
      <c r="AD25" s="103" t="e">
        <f t="shared" si="10"/>
        <v>#REF!</v>
      </c>
      <c r="AE25" s="104" t="e">
        <f>#REF!+#REF!</f>
        <v>#REF!</v>
      </c>
      <c r="AF25" s="104" t="e">
        <f>#REF!+#REF!</f>
        <v>#REF!</v>
      </c>
      <c r="AG25" s="104" t="e">
        <f>#REF!+#REF!</f>
        <v>#REF!</v>
      </c>
      <c r="AH25" s="104" t="e">
        <f>#REF!+#REF!</f>
        <v>#REF!</v>
      </c>
      <c r="AI25" s="104" t="e">
        <f>#REF!+#REF!</f>
        <v>#REF!</v>
      </c>
      <c r="AJ25" s="104" t="e">
        <f>#REF!+#REF!</f>
        <v>#REF!</v>
      </c>
      <c r="AK25" s="104" t="e">
        <f>#REF!+#REF!</f>
        <v>#REF!</v>
      </c>
      <c r="AL25" s="104" t="e">
        <f>#REF!+#REF!</f>
        <v>#REF!</v>
      </c>
      <c r="AM25" s="108" t="e">
        <f t="shared" si="11"/>
        <v>#REF!</v>
      </c>
      <c r="AN25" s="102" t="e">
        <f aca="true" t="shared" si="15" ref="AN25:AN30">SUM(AE25:AK25)</f>
        <v>#REF!</v>
      </c>
      <c r="AO25" s="102" t="e">
        <f t="shared" si="12"/>
        <v>#REF!</v>
      </c>
      <c r="AP25" s="102" t="e">
        <f t="shared" si="3"/>
        <v>#REF!</v>
      </c>
      <c r="AQ25" s="160"/>
      <c r="AR25" s="161"/>
      <c r="AS25" s="161"/>
      <c r="AT25" s="162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  <c r="IU25" s="143"/>
      <c r="IV25" s="143"/>
    </row>
    <row r="26" spans="1:256" s="110" customFormat="1" ht="28.5" customHeight="1">
      <c r="A26" s="130" t="s">
        <v>82</v>
      </c>
      <c r="B26" s="124">
        <v>341</v>
      </c>
      <c r="C26" s="99" t="e">
        <f>#REF!</f>
        <v>#REF!</v>
      </c>
      <c r="D26" s="104" t="e">
        <f>#REF!+#REF!</f>
        <v>#REF!</v>
      </c>
      <c r="E26" s="100" t="e">
        <f>#REF!+#REF!</f>
        <v>#REF!</v>
      </c>
      <c r="F26" s="100" t="e">
        <f>#REF!+#REF!</f>
        <v>#REF!</v>
      </c>
      <c r="G26" s="100" t="e">
        <f>#REF!+#REF!</f>
        <v>#REF!</v>
      </c>
      <c r="H26" s="100" t="e">
        <f>#REF!+#REF!</f>
        <v>#REF!</v>
      </c>
      <c r="I26" s="100" t="e">
        <f>#REF!+#REF!</f>
        <v>#REF!</v>
      </c>
      <c r="J26" s="101" t="e">
        <f t="shared" si="4"/>
        <v>#REF!</v>
      </c>
      <c r="K26" s="102" t="e">
        <f t="shared" si="14"/>
        <v>#REF!</v>
      </c>
      <c r="L26" s="103" t="e">
        <f t="shared" si="5"/>
        <v>#REF!</v>
      </c>
      <c r="M26" s="104" t="e">
        <f>#REF!+#REF!</f>
        <v>#REF!</v>
      </c>
      <c r="N26" s="100" t="e">
        <f>#REF!+#REF!</f>
        <v>#REF!</v>
      </c>
      <c r="O26" s="100" t="e">
        <f>#REF!+#REF!</f>
        <v>#REF!</v>
      </c>
      <c r="P26" s="100" t="e">
        <f>#REF!+#REF!</f>
        <v>#REF!</v>
      </c>
      <c r="Q26" s="100" t="e">
        <f>#REF!+#REF!</f>
        <v>#REF!</v>
      </c>
      <c r="R26" s="100" t="e">
        <f>#REF!+#REF!</f>
        <v>#REF!</v>
      </c>
      <c r="S26" s="101" t="e">
        <f t="shared" si="1"/>
        <v>#REF!</v>
      </c>
      <c r="T26" s="102" t="e">
        <f t="shared" si="6"/>
        <v>#REF!</v>
      </c>
      <c r="U26" s="185" t="e">
        <f t="shared" si="7"/>
        <v>#REF!</v>
      </c>
      <c r="V26" s="104" t="e">
        <f>#REF!+#REF!</f>
        <v>#REF!</v>
      </c>
      <c r="W26" s="100" t="e">
        <f>#REF!+#REF!</f>
        <v>#REF!</v>
      </c>
      <c r="X26" s="100" t="e">
        <f>#REF!+#REF!</f>
        <v>#REF!</v>
      </c>
      <c r="Y26" s="100" t="e">
        <f>#REF!+#REF!</f>
        <v>#REF!</v>
      </c>
      <c r="Z26" s="100" t="e">
        <f>#REF!+#REF!</f>
        <v>#REF!</v>
      </c>
      <c r="AA26" s="100" t="e">
        <f>#REF!+#REF!</f>
        <v>#REF!</v>
      </c>
      <c r="AB26" s="101" t="e">
        <f t="shared" si="8"/>
        <v>#REF!</v>
      </c>
      <c r="AC26" s="102" t="e">
        <f t="shared" si="9"/>
        <v>#REF!</v>
      </c>
      <c r="AD26" s="103" t="e">
        <f t="shared" si="10"/>
        <v>#REF!</v>
      </c>
      <c r="AE26" s="104" t="e">
        <f>#REF!+#REF!</f>
        <v>#REF!</v>
      </c>
      <c r="AF26" s="100" t="e">
        <f>#REF!+#REF!</f>
        <v>#REF!</v>
      </c>
      <c r="AG26" s="100" t="e">
        <f>#REF!+#REF!</f>
        <v>#REF!</v>
      </c>
      <c r="AH26" s="100" t="e">
        <f>#REF!+#REF!</f>
        <v>#REF!</v>
      </c>
      <c r="AI26" s="100" t="e">
        <f>#REF!+#REF!</f>
        <v>#REF!</v>
      </c>
      <c r="AJ26" s="100" t="e">
        <f>#REF!+#REF!</f>
        <v>#REF!</v>
      </c>
      <c r="AK26" s="100" t="e">
        <f>#REF!+#REF!</f>
        <v>#REF!</v>
      </c>
      <c r="AL26" s="100" t="e">
        <f>#REF!+#REF!</f>
        <v>#REF!</v>
      </c>
      <c r="AM26" s="101" t="e">
        <f t="shared" si="11"/>
        <v>#REF!</v>
      </c>
      <c r="AN26" s="102" t="e">
        <f t="shared" si="15"/>
        <v>#REF!</v>
      </c>
      <c r="AO26" s="102" t="e">
        <f t="shared" si="12"/>
        <v>#REF!</v>
      </c>
      <c r="AP26" s="102" t="e">
        <f t="shared" si="3"/>
        <v>#REF!</v>
      </c>
      <c r="AQ26" s="160"/>
      <c r="AR26" s="161"/>
      <c r="AS26" s="161"/>
      <c r="AT26" s="162"/>
      <c r="AU26" s="143"/>
      <c r="AV26" s="160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  <c r="IU26" s="143"/>
      <c r="IV26" s="143"/>
    </row>
    <row r="27" spans="1:256" s="110" customFormat="1" ht="19.5" customHeight="1">
      <c r="A27" s="123" t="s">
        <v>83</v>
      </c>
      <c r="B27" s="376">
        <v>342</v>
      </c>
      <c r="C27" s="99" t="e">
        <f>#REF!+#REF!+#REF!</f>
        <v>#REF!</v>
      </c>
      <c r="D27" s="104" t="e">
        <f>#REF!+#REF!</f>
        <v>#REF!</v>
      </c>
      <c r="E27" s="100" t="e">
        <f>#REF!+#REF!</f>
        <v>#REF!</v>
      </c>
      <c r="F27" s="100" t="e">
        <f>#REF!+#REF!</f>
        <v>#REF!</v>
      </c>
      <c r="G27" s="100" t="e">
        <f>#REF!+#REF!</f>
        <v>#REF!</v>
      </c>
      <c r="H27" s="100" t="e">
        <f>#REF!+#REF!</f>
        <v>#REF!</v>
      </c>
      <c r="I27" s="100" t="e">
        <f>#REF!+#REF!</f>
        <v>#REF!</v>
      </c>
      <c r="J27" s="101" t="e">
        <f t="shared" si="4"/>
        <v>#REF!</v>
      </c>
      <c r="K27" s="102" t="e">
        <f t="shared" si="14"/>
        <v>#REF!</v>
      </c>
      <c r="L27" s="103" t="e">
        <f t="shared" si="5"/>
        <v>#REF!</v>
      </c>
      <c r="M27" s="104" t="e">
        <f>#REF!+#REF!</f>
        <v>#REF!</v>
      </c>
      <c r="N27" s="100" t="e">
        <f>#REF!+#REF!</f>
        <v>#REF!</v>
      </c>
      <c r="O27" s="100" t="e">
        <f>#REF!+#REF!</f>
        <v>#REF!</v>
      </c>
      <c r="P27" s="100" t="e">
        <f>#REF!+#REF!</f>
        <v>#REF!</v>
      </c>
      <c r="Q27" s="100" t="e">
        <f>#REF!+#REF!</f>
        <v>#REF!</v>
      </c>
      <c r="R27" s="100" t="e">
        <f>#REF!+#REF!</f>
        <v>#REF!</v>
      </c>
      <c r="S27" s="101" t="e">
        <f t="shared" si="1"/>
        <v>#REF!</v>
      </c>
      <c r="T27" s="102" t="e">
        <f t="shared" si="6"/>
        <v>#REF!</v>
      </c>
      <c r="U27" s="185" t="e">
        <f t="shared" si="7"/>
        <v>#REF!</v>
      </c>
      <c r="V27" s="104" t="e">
        <f>#REF!+#REF!</f>
        <v>#REF!</v>
      </c>
      <c r="W27" s="100" t="e">
        <f>#REF!+#REF!</f>
        <v>#REF!</v>
      </c>
      <c r="X27" s="100" t="e">
        <f>#REF!+#REF!</f>
        <v>#REF!</v>
      </c>
      <c r="Y27" s="100" t="e">
        <f>#REF!+#REF!</f>
        <v>#REF!</v>
      </c>
      <c r="Z27" s="100" t="e">
        <f>#REF!+#REF!</f>
        <v>#REF!</v>
      </c>
      <c r="AA27" s="100" t="e">
        <f>#REF!+#REF!</f>
        <v>#REF!</v>
      </c>
      <c r="AB27" s="101" t="e">
        <f t="shared" si="8"/>
        <v>#REF!</v>
      </c>
      <c r="AC27" s="102" t="e">
        <f t="shared" si="9"/>
        <v>#REF!</v>
      </c>
      <c r="AD27" s="103" t="e">
        <f t="shared" si="10"/>
        <v>#REF!</v>
      </c>
      <c r="AE27" s="104" t="e">
        <f>#REF!+#REF!</f>
        <v>#REF!</v>
      </c>
      <c r="AF27" s="100" t="e">
        <f>#REF!+#REF!</f>
        <v>#REF!</v>
      </c>
      <c r="AG27" s="100" t="e">
        <f>#REF!+#REF!</f>
        <v>#REF!</v>
      </c>
      <c r="AH27" s="100" t="e">
        <f>#REF!+#REF!</f>
        <v>#REF!</v>
      </c>
      <c r="AI27" s="100" t="e">
        <f>#REF!+#REF!</f>
        <v>#REF!</v>
      </c>
      <c r="AJ27" s="100" t="e">
        <f>#REF!+#REF!</f>
        <v>#REF!</v>
      </c>
      <c r="AK27" s="100" t="e">
        <f>#REF!+#REF!</f>
        <v>#REF!</v>
      </c>
      <c r="AL27" s="100" t="e">
        <f>#REF!+#REF!</f>
        <v>#REF!</v>
      </c>
      <c r="AM27" s="101" t="e">
        <f t="shared" si="11"/>
        <v>#REF!</v>
      </c>
      <c r="AN27" s="102" t="e">
        <f t="shared" si="15"/>
        <v>#REF!</v>
      </c>
      <c r="AO27" s="102" t="e">
        <f t="shared" si="12"/>
        <v>#REF!</v>
      </c>
      <c r="AP27" s="102" t="e">
        <f t="shared" si="3"/>
        <v>#REF!</v>
      </c>
      <c r="AQ27" s="160"/>
      <c r="AR27" s="161"/>
      <c r="AS27" s="161"/>
      <c r="AT27" s="162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  <c r="IU27" s="143"/>
      <c r="IV27" s="143"/>
    </row>
    <row r="28" spans="1:256" s="110" customFormat="1" ht="24">
      <c r="A28" s="123" t="s">
        <v>88</v>
      </c>
      <c r="B28" s="377"/>
      <c r="C28" s="99" t="e">
        <f>#REF!</f>
        <v>#REF!</v>
      </c>
      <c r="D28" s="104" t="e">
        <f>#REF!+#REF!</f>
        <v>#REF!</v>
      </c>
      <c r="E28" s="100" t="e">
        <f>#REF!+#REF!</f>
        <v>#REF!</v>
      </c>
      <c r="F28" s="100" t="e">
        <f>#REF!+#REF!</f>
        <v>#REF!</v>
      </c>
      <c r="G28" s="100" t="e">
        <f>#REF!+#REF!</f>
        <v>#REF!</v>
      </c>
      <c r="H28" s="100" t="e">
        <f>#REF!+#REF!</f>
        <v>#REF!</v>
      </c>
      <c r="I28" s="100" t="e">
        <f>#REF!+#REF!</f>
        <v>#REF!</v>
      </c>
      <c r="J28" s="101" t="e">
        <f t="shared" si="4"/>
        <v>#REF!</v>
      </c>
      <c r="K28" s="102" t="e">
        <f t="shared" si="14"/>
        <v>#REF!</v>
      </c>
      <c r="L28" s="103" t="e">
        <f t="shared" si="5"/>
        <v>#REF!</v>
      </c>
      <c r="M28" s="104" t="e">
        <f>#REF!+#REF!</f>
        <v>#REF!</v>
      </c>
      <c r="N28" s="100" t="e">
        <f>#REF!+#REF!</f>
        <v>#REF!</v>
      </c>
      <c r="O28" s="100" t="e">
        <f>#REF!+#REF!</f>
        <v>#REF!</v>
      </c>
      <c r="P28" s="100" t="e">
        <f>#REF!+#REF!</f>
        <v>#REF!</v>
      </c>
      <c r="Q28" s="100" t="e">
        <f>#REF!+#REF!</f>
        <v>#REF!</v>
      </c>
      <c r="R28" s="100" t="e">
        <f>#REF!+#REF!</f>
        <v>#REF!</v>
      </c>
      <c r="S28" s="101" t="e">
        <f t="shared" si="1"/>
        <v>#REF!</v>
      </c>
      <c r="T28" s="102" t="e">
        <f t="shared" si="6"/>
        <v>#REF!</v>
      </c>
      <c r="U28" s="185" t="e">
        <f t="shared" si="7"/>
        <v>#REF!</v>
      </c>
      <c r="V28" s="104" t="e">
        <f>#REF!+#REF!</f>
        <v>#REF!</v>
      </c>
      <c r="W28" s="100" t="e">
        <f>#REF!+#REF!</f>
        <v>#REF!</v>
      </c>
      <c r="X28" s="100" t="e">
        <f>#REF!+#REF!</f>
        <v>#REF!</v>
      </c>
      <c r="Y28" s="100" t="e">
        <f>#REF!+#REF!</f>
        <v>#REF!</v>
      </c>
      <c r="Z28" s="100" t="e">
        <f>#REF!+#REF!</f>
        <v>#REF!</v>
      </c>
      <c r="AA28" s="100" t="e">
        <f>#REF!+#REF!</f>
        <v>#REF!</v>
      </c>
      <c r="AB28" s="101" t="e">
        <f t="shared" si="8"/>
        <v>#REF!</v>
      </c>
      <c r="AC28" s="102" t="e">
        <f t="shared" si="9"/>
        <v>#REF!</v>
      </c>
      <c r="AD28" s="103" t="e">
        <f t="shared" si="10"/>
        <v>#REF!</v>
      </c>
      <c r="AE28" s="104" t="e">
        <f>#REF!+#REF!</f>
        <v>#REF!</v>
      </c>
      <c r="AF28" s="100" t="e">
        <f>#REF!+#REF!</f>
        <v>#REF!</v>
      </c>
      <c r="AG28" s="100" t="e">
        <f>#REF!+#REF!</f>
        <v>#REF!</v>
      </c>
      <c r="AH28" s="100" t="e">
        <f>#REF!+#REF!</f>
        <v>#REF!</v>
      </c>
      <c r="AI28" s="100" t="e">
        <f>#REF!+#REF!</f>
        <v>#REF!</v>
      </c>
      <c r="AJ28" s="100" t="e">
        <f>#REF!+#REF!</f>
        <v>#REF!</v>
      </c>
      <c r="AK28" s="100" t="e">
        <f>#REF!+#REF!</f>
        <v>#REF!</v>
      </c>
      <c r="AL28" s="100" t="e">
        <f>#REF!+#REF!</f>
        <v>#REF!</v>
      </c>
      <c r="AM28" s="101" t="e">
        <f t="shared" si="11"/>
        <v>#REF!</v>
      </c>
      <c r="AN28" s="102" t="e">
        <f t="shared" si="15"/>
        <v>#REF!</v>
      </c>
      <c r="AO28" s="102" t="e">
        <f t="shared" si="12"/>
        <v>#REF!</v>
      </c>
      <c r="AP28" s="102" t="e">
        <f t="shared" si="3"/>
        <v>#REF!</v>
      </c>
      <c r="AQ28" s="160"/>
      <c r="AR28" s="161"/>
      <c r="AS28" s="161"/>
      <c r="AT28" s="162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  <c r="IJ28" s="143"/>
      <c r="IK28" s="143"/>
      <c r="IL28" s="143"/>
      <c r="IM28" s="143"/>
      <c r="IN28" s="143"/>
      <c r="IO28" s="143"/>
      <c r="IP28" s="143"/>
      <c r="IQ28" s="143"/>
      <c r="IR28" s="143"/>
      <c r="IS28" s="143"/>
      <c r="IT28" s="143"/>
      <c r="IU28" s="143"/>
      <c r="IV28" s="143"/>
    </row>
    <row r="29" spans="1:256" s="106" customFormat="1" ht="21" customHeight="1" collapsed="1">
      <c r="A29" s="131" t="s">
        <v>91</v>
      </c>
      <c r="B29" s="129">
        <v>343</v>
      </c>
      <c r="C29" s="99" t="e">
        <f>#REF!+#REF!+#REF!</f>
        <v>#REF!</v>
      </c>
      <c r="D29" s="104" t="e">
        <f>#REF!+#REF!</f>
        <v>#REF!</v>
      </c>
      <c r="E29" s="177" t="e">
        <f>#REF!+#REF!</f>
        <v>#REF!</v>
      </c>
      <c r="F29" s="177" t="e">
        <f>#REF!+#REF!</f>
        <v>#REF!</v>
      </c>
      <c r="G29" s="104" t="e">
        <f>#REF!+#REF!</f>
        <v>#REF!</v>
      </c>
      <c r="H29" s="104" t="e">
        <f>#REF!+#REF!</f>
        <v>#REF!</v>
      </c>
      <c r="I29" s="177" t="e">
        <f>#REF!+#REF!</f>
        <v>#REF!</v>
      </c>
      <c r="J29" s="101" t="e">
        <f>C29-SUM(D29:I29)</f>
        <v>#REF!</v>
      </c>
      <c r="K29" s="102" t="e">
        <f>SUM(D29:I29)</f>
        <v>#REF!</v>
      </c>
      <c r="L29" s="103" t="e">
        <f>C29-K29</f>
        <v>#REF!</v>
      </c>
      <c r="M29" s="104" t="e">
        <f>#REF!+#REF!</f>
        <v>#REF!</v>
      </c>
      <c r="N29" s="177" t="e">
        <f>#REF!+#REF!</f>
        <v>#REF!</v>
      </c>
      <c r="O29" s="177" t="e">
        <f>#REF!+#REF!</f>
        <v>#REF!</v>
      </c>
      <c r="P29" s="104" t="e">
        <f>#REF!+#REF!</f>
        <v>#REF!</v>
      </c>
      <c r="Q29" s="104" t="e">
        <f>#REF!+#REF!</f>
        <v>#REF!</v>
      </c>
      <c r="R29" s="177" t="e">
        <f>#REF!+#REF!</f>
        <v>#REF!</v>
      </c>
      <c r="S29" s="108" t="e">
        <f t="shared" si="1"/>
        <v>#REF!</v>
      </c>
      <c r="T29" s="102" t="e">
        <f>SUM(M29:R29)</f>
        <v>#REF!</v>
      </c>
      <c r="U29" s="185" t="e">
        <f>L29-T29</f>
        <v>#REF!</v>
      </c>
      <c r="V29" s="104" t="e">
        <f>#REF!+#REF!</f>
        <v>#REF!</v>
      </c>
      <c r="W29" s="177" t="e">
        <f>#REF!+#REF!</f>
        <v>#REF!</v>
      </c>
      <c r="X29" s="177" t="e">
        <f>#REF!+#REF!</f>
        <v>#REF!</v>
      </c>
      <c r="Y29" s="104" t="e">
        <f>#REF!+#REF!</f>
        <v>#REF!</v>
      </c>
      <c r="Z29" s="104" t="e">
        <f>#REF!+#REF!</f>
        <v>#REF!</v>
      </c>
      <c r="AA29" s="177" t="e">
        <f>#REF!+#REF!</f>
        <v>#REF!</v>
      </c>
      <c r="AB29" s="108" t="e">
        <f aca="true" t="shared" si="16" ref="AB29:AB35">U29-SUM(V29:AA29)</f>
        <v>#REF!</v>
      </c>
      <c r="AC29" s="102" t="e">
        <f>SUM(V29:AA29)</f>
        <v>#REF!</v>
      </c>
      <c r="AD29" s="103" t="e">
        <f>U29-AC29</f>
        <v>#REF!</v>
      </c>
      <c r="AE29" s="104" t="e">
        <f>#REF!+#REF!</f>
        <v>#REF!</v>
      </c>
      <c r="AF29" s="177" t="e">
        <f>#REF!+#REF!</f>
        <v>#REF!</v>
      </c>
      <c r="AG29" s="177" t="e">
        <f>#REF!+#REF!</f>
        <v>#REF!</v>
      </c>
      <c r="AH29" s="104" t="e">
        <f>#REF!+#REF!</f>
        <v>#REF!</v>
      </c>
      <c r="AI29" s="104" t="e">
        <f>#REF!+#REF!</f>
        <v>#REF!</v>
      </c>
      <c r="AJ29" s="177" t="e">
        <f>#REF!+#REF!</f>
        <v>#REF!</v>
      </c>
      <c r="AK29" s="177" t="e">
        <f>#REF!+#REF!</f>
        <v>#REF!</v>
      </c>
      <c r="AL29" s="177" t="e">
        <f>#REF!+#REF!</f>
        <v>#REF!</v>
      </c>
      <c r="AM29" s="108" t="e">
        <f>AD29-SUM(AE29:AL29)</f>
        <v>#REF!</v>
      </c>
      <c r="AN29" s="102" t="e">
        <f t="shared" si="15"/>
        <v>#REF!</v>
      </c>
      <c r="AO29" s="102" t="e">
        <f>K29+T29+AC29+AN29</f>
        <v>#REF!</v>
      </c>
      <c r="AP29" s="102" t="e">
        <f t="shared" si="3"/>
        <v>#REF!</v>
      </c>
      <c r="AQ29" s="160"/>
      <c r="AR29" s="161"/>
      <c r="AS29" s="161"/>
      <c r="AT29" s="162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</row>
    <row r="30" spans="1:256" s="106" customFormat="1" ht="20.25" customHeight="1" collapsed="1">
      <c r="A30" s="131" t="s">
        <v>92</v>
      </c>
      <c r="B30" s="129">
        <v>345</v>
      </c>
      <c r="C30" s="99" t="e">
        <f>#REF!+#REF!</f>
        <v>#REF!</v>
      </c>
      <c r="D30" s="104" t="e">
        <f>#REF!+#REF!</f>
        <v>#REF!</v>
      </c>
      <c r="E30" s="177" t="e">
        <f>#REF!+#REF!</f>
        <v>#REF!</v>
      </c>
      <c r="F30" s="177" t="e">
        <f>#REF!+#REF!</f>
        <v>#REF!</v>
      </c>
      <c r="G30" s="104" t="e">
        <f>#REF!+#REF!</f>
        <v>#REF!</v>
      </c>
      <c r="H30" s="104" t="e">
        <f>#REF!+#REF!</f>
        <v>#REF!</v>
      </c>
      <c r="I30" s="177" t="e">
        <f>#REF!+#REF!</f>
        <v>#REF!</v>
      </c>
      <c r="J30" s="101" t="e">
        <f t="shared" si="4"/>
        <v>#REF!</v>
      </c>
      <c r="K30" s="102" t="e">
        <f t="shared" si="14"/>
        <v>#REF!</v>
      </c>
      <c r="L30" s="103" t="e">
        <f t="shared" si="5"/>
        <v>#REF!</v>
      </c>
      <c r="M30" s="104" t="e">
        <f>#REF!+#REF!</f>
        <v>#REF!</v>
      </c>
      <c r="N30" s="177" t="e">
        <f>#REF!+#REF!</f>
        <v>#REF!</v>
      </c>
      <c r="O30" s="177" t="e">
        <f>#REF!+#REF!</f>
        <v>#REF!</v>
      </c>
      <c r="P30" s="104" t="e">
        <f>#REF!+#REF!</f>
        <v>#REF!</v>
      </c>
      <c r="Q30" s="104" t="e">
        <f>#REF!+#REF!</f>
        <v>#REF!</v>
      </c>
      <c r="R30" s="177" t="e">
        <f>#REF!+#REF!</f>
        <v>#REF!</v>
      </c>
      <c r="S30" s="108" t="e">
        <f t="shared" si="1"/>
        <v>#REF!</v>
      </c>
      <c r="T30" s="102" t="e">
        <f t="shared" si="6"/>
        <v>#REF!</v>
      </c>
      <c r="U30" s="185" t="e">
        <f t="shared" si="7"/>
        <v>#REF!</v>
      </c>
      <c r="V30" s="104" t="e">
        <f>#REF!+#REF!</f>
        <v>#REF!</v>
      </c>
      <c r="W30" s="177" t="e">
        <f>#REF!+#REF!</f>
        <v>#REF!</v>
      </c>
      <c r="X30" s="177" t="e">
        <f>#REF!+#REF!</f>
        <v>#REF!</v>
      </c>
      <c r="Y30" s="104" t="e">
        <f>#REF!+#REF!</f>
        <v>#REF!</v>
      </c>
      <c r="Z30" s="104" t="e">
        <f>#REF!+#REF!</f>
        <v>#REF!</v>
      </c>
      <c r="AA30" s="177" t="e">
        <f>#REF!+#REF!</f>
        <v>#REF!</v>
      </c>
      <c r="AB30" s="108" t="e">
        <f t="shared" si="16"/>
        <v>#REF!</v>
      </c>
      <c r="AC30" s="102" t="e">
        <f t="shared" si="9"/>
        <v>#REF!</v>
      </c>
      <c r="AD30" s="103" t="e">
        <f t="shared" si="10"/>
        <v>#REF!</v>
      </c>
      <c r="AE30" s="104" t="e">
        <f>#REF!+#REF!</f>
        <v>#REF!</v>
      </c>
      <c r="AF30" s="177" t="e">
        <f>#REF!+#REF!</f>
        <v>#REF!</v>
      </c>
      <c r="AG30" s="177" t="e">
        <f>#REF!+#REF!</f>
        <v>#REF!</v>
      </c>
      <c r="AH30" s="104" t="e">
        <f>#REF!+#REF!</f>
        <v>#REF!</v>
      </c>
      <c r="AI30" s="104" t="e">
        <f>#REF!+#REF!</f>
        <v>#REF!</v>
      </c>
      <c r="AJ30" s="177" t="e">
        <f>#REF!+#REF!</f>
        <v>#REF!</v>
      </c>
      <c r="AK30" s="177" t="e">
        <f>#REF!+#REF!</f>
        <v>#REF!</v>
      </c>
      <c r="AL30" s="177" t="e">
        <f>#REF!+#REF!</f>
        <v>#REF!</v>
      </c>
      <c r="AM30" s="108" t="e">
        <f t="shared" si="11"/>
        <v>#REF!</v>
      </c>
      <c r="AN30" s="102" t="e">
        <f t="shared" si="15"/>
        <v>#REF!</v>
      </c>
      <c r="AO30" s="102" t="e">
        <f t="shared" si="12"/>
        <v>#REF!</v>
      </c>
      <c r="AP30" s="102" t="e">
        <f t="shared" si="3"/>
        <v>#REF!</v>
      </c>
      <c r="AQ30" s="160"/>
      <c r="AR30" s="161"/>
      <c r="AS30" s="161"/>
      <c r="AT30" s="162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  <c r="IJ30" s="143"/>
      <c r="IK30" s="143"/>
      <c r="IL30" s="143"/>
      <c r="IM30" s="143"/>
      <c r="IN30" s="143"/>
      <c r="IO30" s="143"/>
      <c r="IP30" s="143"/>
      <c r="IQ30" s="143"/>
      <c r="IR30" s="143"/>
      <c r="IS30" s="143"/>
      <c r="IT30" s="143"/>
      <c r="IU30" s="143"/>
      <c r="IV30" s="143"/>
    </row>
    <row r="31" spans="1:256" s="110" customFormat="1" ht="25.5">
      <c r="A31" s="140" t="s">
        <v>93</v>
      </c>
      <c r="B31" s="136">
        <v>346</v>
      </c>
      <c r="C31" s="99" t="e">
        <f>#REF!+#REF!</f>
        <v>#REF!</v>
      </c>
      <c r="D31" s="104" t="e">
        <f>#REF!+#REF!</f>
        <v>#REF!</v>
      </c>
      <c r="E31" s="100" t="e">
        <f>#REF!+#REF!</f>
        <v>#REF!</v>
      </c>
      <c r="F31" s="100" t="e">
        <f>#REF!+#REF!</f>
        <v>#REF!</v>
      </c>
      <c r="G31" s="100" t="e">
        <f>#REF!+#REF!</f>
        <v>#REF!</v>
      </c>
      <c r="H31" s="100" t="e">
        <f>#REF!+#REF!</f>
        <v>#REF!</v>
      </c>
      <c r="I31" s="100" t="e">
        <f>#REF!+#REF!</f>
        <v>#REF!</v>
      </c>
      <c r="J31" s="101" t="e">
        <f t="shared" si="4"/>
        <v>#REF!</v>
      </c>
      <c r="K31" s="102" t="e">
        <f>SUM(D31:I31)</f>
        <v>#REF!</v>
      </c>
      <c r="L31" s="103" t="e">
        <f t="shared" si="5"/>
        <v>#REF!</v>
      </c>
      <c r="M31" s="104" t="e">
        <f>#REF!+#REF!</f>
        <v>#REF!</v>
      </c>
      <c r="N31" s="100" t="e">
        <f>#REF!+#REF!</f>
        <v>#REF!</v>
      </c>
      <c r="O31" s="100" t="e">
        <f>#REF!+#REF!</f>
        <v>#REF!</v>
      </c>
      <c r="P31" s="100" t="e">
        <f>#REF!+#REF!</f>
        <v>#REF!</v>
      </c>
      <c r="Q31" s="100" t="e">
        <f>#REF!+#REF!</f>
        <v>#REF!</v>
      </c>
      <c r="R31" s="100" t="e">
        <f>#REF!+#REF!</f>
        <v>#REF!</v>
      </c>
      <c r="S31" s="101" t="e">
        <f t="shared" si="1"/>
        <v>#REF!</v>
      </c>
      <c r="T31" s="102" t="e">
        <f t="shared" si="6"/>
        <v>#REF!</v>
      </c>
      <c r="U31" s="185" t="e">
        <f t="shared" si="7"/>
        <v>#REF!</v>
      </c>
      <c r="V31" s="104" t="e">
        <f>#REF!+#REF!</f>
        <v>#REF!</v>
      </c>
      <c r="W31" s="100" t="e">
        <f>#REF!+#REF!</f>
        <v>#REF!</v>
      </c>
      <c r="X31" s="100" t="e">
        <f>#REF!+#REF!</f>
        <v>#REF!</v>
      </c>
      <c r="Y31" s="100" t="e">
        <f>#REF!+#REF!</f>
        <v>#REF!</v>
      </c>
      <c r="Z31" s="100" t="e">
        <f>#REF!+#REF!</f>
        <v>#REF!</v>
      </c>
      <c r="AA31" s="100" t="e">
        <f>#REF!+#REF!</f>
        <v>#REF!</v>
      </c>
      <c r="AB31" s="101" t="e">
        <f t="shared" si="16"/>
        <v>#REF!</v>
      </c>
      <c r="AC31" s="102" t="e">
        <f t="shared" si="9"/>
        <v>#REF!</v>
      </c>
      <c r="AD31" s="103" t="e">
        <f t="shared" si="10"/>
        <v>#REF!</v>
      </c>
      <c r="AE31" s="104" t="e">
        <f>#REF!+#REF!</f>
        <v>#REF!</v>
      </c>
      <c r="AF31" s="100" t="e">
        <f>#REF!+#REF!</f>
        <v>#REF!</v>
      </c>
      <c r="AG31" s="100" t="e">
        <f>#REF!+#REF!</f>
        <v>#REF!</v>
      </c>
      <c r="AH31" s="100" t="e">
        <f>#REF!+#REF!</f>
        <v>#REF!</v>
      </c>
      <c r="AI31" s="100" t="e">
        <f>#REF!+#REF!</f>
        <v>#REF!</v>
      </c>
      <c r="AJ31" s="100" t="e">
        <f>#REF!+#REF!</f>
        <v>#REF!</v>
      </c>
      <c r="AK31" s="100" t="e">
        <f>#REF!+#REF!</f>
        <v>#REF!</v>
      </c>
      <c r="AL31" s="100" t="e">
        <f>#REF!+#REF!</f>
        <v>#REF!</v>
      </c>
      <c r="AM31" s="101" t="e">
        <f t="shared" si="11"/>
        <v>#REF!</v>
      </c>
      <c r="AN31" s="102" t="e">
        <f>SUM(AE31:AK31)</f>
        <v>#REF!</v>
      </c>
      <c r="AO31" s="102" t="e">
        <f t="shared" si="12"/>
        <v>#REF!</v>
      </c>
      <c r="AP31" s="102" t="e">
        <f t="shared" si="3"/>
        <v>#REF!</v>
      </c>
      <c r="AQ31" s="160"/>
      <c r="AR31" s="161"/>
      <c r="AS31" s="161"/>
      <c r="AT31" s="162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  <c r="IK31" s="143"/>
      <c r="IL31" s="143"/>
      <c r="IM31" s="143"/>
      <c r="IN31" s="143"/>
      <c r="IO31" s="143"/>
      <c r="IP31" s="143"/>
      <c r="IQ31" s="143"/>
      <c r="IR31" s="143"/>
      <c r="IS31" s="143"/>
      <c r="IT31" s="143"/>
      <c r="IU31" s="143"/>
      <c r="IV31" s="143"/>
    </row>
    <row r="32" spans="1:256" s="110" customFormat="1" ht="22.5">
      <c r="A32" s="140" t="s">
        <v>113</v>
      </c>
      <c r="B32" s="136">
        <v>349</v>
      </c>
      <c r="C32" s="99" t="e">
        <f>#REF!</f>
        <v>#REF!</v>
      </c>
      <c r="D32" s="104" t="e">
        <f>#REF!+#REF!</f>
        <v>#REF!</v>
      </c>
      <c r="E32" s="100" t="e">
        <f>#REF!+#REF!</f>
        <v>#REF!</v>
      </c>
      <c r="F32" s="100" t="e">
        <f>#REF!+#REF!</f>
        <v>#REF!</v>
      </c>
      <c r="G32" s="100" t="e">
        <f>#REF!+#REF!</f>
        <v>#REF!</v>
      </c>
      <c r="H32" s="100" t="e">
        <f>#REF!+#REF!</f>
        <v>#REF!</v>
      </c>
      <c r="I32" s="100" t="e">
        <f>#REF!+#REF!</f>
        <v>#REF!</v>
      </c>
      <c r="J32" s="101" t="e">
        <f t="shared" si="4"/>
        <v>#REF!</v>
      </c>
      <c r="K32" s="102" t="e">
        <f>SUM(D32:I32)</f>
        <v>#REF!</v>
      </c>
      <c r="L32" s="103" t="e">
        <f>C32-K32</f>
        <v>#REF!</v>
      </c>
      <c r="M32" s="104" t="e">
        <f>#REF!+#REF!</f>
        <v>#REF!</v>
      </c>
      <c r="N32" s="100" t="e">
        <f>#REF!+#REF!</f>
        <v>#REF!</v>
      </c>
      <c r="O32" s="100" t="e">
        <f>#REF!+#REF!</f>
        <v>#REF!</v>
      </c>
      <c r="P32" s="100" t="e">
        <f>#REF!+#REF!</f>
        <v>#REF!</v>
      </c>
      <c r="Q32" s="100" t="e">
        <f>#REF!+#REF!</f>
        <v>#REF!</v>
      </c>
      <c r="R32" s="100" t="e">
        <f>#REF!+#REF!</f>
        <v>#REF!</v>
      </c>
      <c r="S32" s="101" t="e">
        <f t="shared" si="1"/>
        <v>#REF!</v>
      </c>
      <c r="T32" s="102" t="e">
        <f>SUM(M32:R32)</f>
        <v>#REF!</v>
      </c>
      <c r="U32" s="185" t="e">
        <f>L32-T32</f>
        <v>#REF!</v>
      </c>
      <c r="V32" s="104" t="e">
        <f>#REF!+#REF!</f>
        <v>#REF!</v>
      </c>
      <c r="W32" s="100" t="e">
        <f>#REF!+#REF!</f>
        <v>#REF!</v>
      </c>
      <c r="X32" s="100" t="e">
        <f>#REF!+#REF!</f>
        <v>#REF!</v>
      </c>
      <c r="Y32" s="100" t="e">
        <f>#REF!+#REF!</f>
        <v>#REF!</v>
      </c>
      <c r="Z32" s="100" t="e">
        <f>#REF!+#REF!</f>
        <v>#REF!</v>
      </c>
      <c r="AA32" s="100" t="e">
        <f>#REF!+#REF!</f>
        <v>#REF!</v>
      </c>
      <c r="AB32" s="101" t="e">
        <f t="shared" si="16"/>
        <v>#REF!</v>
      </c>
      <c r="AC32" s="102" t="e">
        <f>SUM(V32:AA32)</f>
        <v>#REF!</v>
      </c>
      <c r="AD32" s="103" t="e">
        <f>U32-AC32</f>
        <v>#REF!</v>
      </c>
      <c r="AE32" s="104" t="e">
        <f>#REF!+#REF!</f>
        <v>#REF!</v>
      </c>
      <c r="AF32" s="100" t="e">
        <f>#REF!+#REF!</f>
        <v>#REF!</v>
      </c>
      <c r="AG32" s="100" t="e">
        <f>#REF!+#REF!</f>
        <v>#REF!</v>
      </c>
      <c r="AH32" s="100" t="e">
        <f>#REF!+#REF!</f>
        <v>#REF!</v>
      </c>
      <c r="AI32" s="100" t="e">
        <f>#REF!+#REF!</f>
        <v>#REF!</v>
      </c>
      <c r="AJ32" s="100" t="e">
        <f>#REF!+#REF!</f>
        <v>#REF!</v>
      </c>
      <c r="AK32" s="100" t="e">
        <f>#REF!+#REF!</f>
        <v>#REF!</v>
      </c>
      <c r="AL32" s="100" t="e">
        <f>#REF!+#REF!</f>
        <v>#REF!</v>
      </c>
      <c r="AM32" s="101" t="e">
        <f>AD32-SUM(AE32:AL32)</f>
        <v>#REF!</v>
      </c>
      <c r="AN32" s="102" t="e">
        <f>SUM(AE32:AK32)</f>
        <v>#REF!</v>
      </c>
      <c r="AO32" s="102" t="e">
        <f>K32+T32+AC32+AN32</f>
        <v>#REF!</v>
      </c>
      <c r="AP32" s="102"/>
      <c r="AQ32" s="160"/>
      <c r="AR32" s="161"/>
      <c r="AS32" s="161"/>
      <c r="AT32" s="162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  <c r="IM32" s="143"/>
      <c r="IN32" s="143"/>
      <c r="IO32" s="143"/>
      <c r="IP32" s="143"/>
      <c r="IQ32" s="143"/>
      <c r="IR32" s="143"/>
      <c r="IS32" s="143"/>
      <c r="IT32" s="143"/>
      <c r="IU32" s="143"/>
      <c r="IV32" s="143"/>
    </row>
    <row r="33" spans="1:256" s="110" customFormat="1" ht="15">
      <c r="A33" s="140" t="s">
        <v>114</v>
      </c>
      <c r="B33" s="136">
        <v>350</v>
      </c>
      <c r="C33" s="99" t="e">
        <f>#REF!</f>
        <v>#REF!</v>
      </c>
      <c r="D33" s="104" t="e">
        <f>#REF!+#REF!</f>
        <v>#REF!</v>
      </c>
      <c r="E33" s="100" t="e">
        <f>#REF!+#REF!</f>
        <v>#REF!</v>
      </c>
      <c r="F33" s="100" t="e">
        <f>#REF!+#REF!</f>
        <v>#REF!</v>
      </c>
      <c r="G33" s="100" t="e">
        <f>#REF!+#REF!</f>
        <v>#REF!</v>
      </c>
      <c r="H33" s="100" t="e">
        <f>#REF!+#REF!</f>
        <v>#REF!</v>
      </c>
      <c r="I33" s="100" t="e">
        <f>#REF!+#REF!</f>
        <v>#REF!</v>
      </c>
      <c r="J33" s="101" t="e">
        <f>C33-SUM(D33:I33)</f>
        <v>#REF!</v>
      </c>
      <c r="K33" s="102" t="e">
        <f>SUM(D33:I33)</f>
        <v>#REF!</v>
      </c>
      <c r="L33" s="103" t="e">
        <f>C33-K33</f>
        <v>#REF!</v>
      </c>
      <c r="M33" s="104" t="e">
        <f>#REF!+#REF!</f>
        <v>#REF!</v>
      </c>
      <c r="N33" s="100" t="e">
        <f>#REF!+#REF!</f>
        <v>#REF!</v>
      </c>
      <c r="O33" s="100" t="e">
        <f>#REF!+#REF!</f>
        <v>#REF!</v>
      </c>
      <c r="P33" s="100" t="e">
        <f>#REF!+#REF!</f>
        <v>#REF!</v>
      </c>
      <c r="Q33" s="100" t="e">
        <f>#REF!+#REF!</f>
        <v>#REF!</v>
      </c>
      <c r="R33" s="100" t="e">
        <f>#REF!+#REF!</f>
        <v>#REF!</v>
      </c>
      <c r="S33" s="101" t="e">
        <f t="shared" si="1"/>
        <v>#REF!</v>
      </c>
      <c r="T33" s="102" t="e">
        <f>SUM(M33:R33)</f>
        <v>#REF!</v>
      </c>
      <c r="U33" s="185" t="e">
        <f>L33-T33</f>
        <v>#REF!</v>
      </c>
      <c r="V33" s="104" t="e">
        <f>#REF!+#REF!</f>
        <v>#REF!</v>
      </c>
      <c r="W33" s="100" t="e">
        <f>#REF!+#REF!</f>
        <v>#REF!</v>
      </c>
      <c r="X33" s="100" t="e">
        <f>#REF!+#REF!</f>
        <v>#REF!</v>
      </c>
      <c r="Y33" s="100" t="e">
        <f>#REF!+#REF!</f>
        <v>#REF!</v>
      </c>
      <c r="Z33" s="100" t="e">
        <f>#REF!+#REF!</f>
        <v>#REF!</v>
      </c>
      <c r="AA33" s="100" t="e">
        <f>#REF!+#REF!</f>
        <v>#REF!</v>
      </c>
      <c r="AB33" s="101" t="e">
        <f t="shared" si="16"/>
        <v>#REF!</v>
      </c>
      <c r="AC33" s="102" t="e">
        <f>SUM(V33:AA33)</f>
        <v>#REF!</v>
      </c>
      <c r="AD33" s="103" t="e">
        <f>U33-AC33</f>
        <v>#REF!</v>
      </c>
      <c r="AE33" s="104" t="e">
        <f>#REF!+#REF!</f>
        <v>#REF!</v>
      </c>
      <c r="AF33" s="100" t="e">
        <f>#REF!+#REF!</f>
        <v>#REF!</v>
      </c>
      <c r="AG33" s="100" t="e">
        <f>#REF!+#REF!</f>
        <v>#REF!</v>
      </c>
      <c r="AH33" s="100" t="e">
        <f>#REF!+#REF!</f>
        <v>#REF!</v>
      </c>
      <c r="AI33" s="100" t="e">
        <f>#REF!+#REF!</f>
        <v>#REF!</v>
      </c>
      <c r="AJ33" s="100" t="e">
        <f>#REF!+#REF!</f>
        <v>#REF!</v>
      </c>
      <c r="AK33" s="100" t="e">
        <f>#REF!+#REF!</f>
        <v>#REF!</v>
      </c>
      <c r="AL33" s="100" t="e">
        <f>#REF!+#REF!</f>
        <v>#REF!</v>
      </c>
      <c r="AM33" s="101" t="e">
        <f>AD33-SUM(AE33:AL33)</f>
        <v>#REF!</v>
      </c>
      <c r="AN33" s="102" t="e">
        <f>SUM(AE33:AK33)</f>
        <v>#REF!</v>
      </c>
      <c r="AO33" s="102" t="e">
        <f>K33+T33+AC33+AN33</f>
        <v>#REF!</v>
      </c>
      <c r="AP33" s="102" t="e">
        <f>(K33+T33+AC33+AN33)/C33*100</f>
        <v>#REF!</v>
      </c>
      <c r="AQ33" s="160"/>
      <c r="AR33" s="161"/>
      <c r="AS33" s="161"/>
      <c r="AT33" s="162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  <c r="IL33" s="143"/>
      <c r="IM33" s="143"/>
      <c r="IN33" s="143"/>
      <c r="IO33" s="143"/>
      <c r="IP33" s="143"/>
      <c r="IQ33" s="143"/>
      <c r="IR33" s="143"/>
      <c r="IS33" s="143"/>
      <c r="IT33" s="143"/>
      <c r="IU33" s="143"/>
      <c r="IV33" s="143"/>
    </row>
    <row r="34" spans="1:256" s="110" customFormat="1" ht="16.5" customHeight="1">
      <c r="A34" s="126" t="s">
        <v>119</v>
      </c>
      <c r="B34" s="127">
        <v>291</v>
      </c>
      <c r="C34" s="99" t="e">
        <f>#REF!+#REF!+#REF!+#REF!</f>
        <v>#REF!</v>
      </c>
      <c r="D34" s="100" t="e">
        <f>#REF!+#REF!</f>
        <v>#REF!</v>
      </c>
      <c r="E34" s="100" t="e">
        <f>#REF!+#REF!</f>
        <v>#REF!</v>
      </c>
      <c r="F34" s="100" t="e">
        <f>#REF!+#REF!</f>
        <v>#REF!</v>
      </c>
      <c r="G34" s="100" t="e">
        <f>#REF!+#REF!</f>
        <v>#REF!</v>
      </c>
      <c r="H34" s="100" t="e">
        <f>#REF!+#REF!</f>
        <v>#REF!</v>
      </c>
      <c r="I34" s="100" t="e">
        <f>#REF!+#REF!</f>
        <v>#REF!</v>
      </c>
      <c r="J34" s="101" t="e">
        <f>C34-SUM(D34:I34)</f>
        <v>#REF!</v>
      </c>
      <c r="K34" s="102" t="e">
        <f>SUM(D34:I34)</f>
        <v>#REF!</v>
      </c>
      <c r="L34" s="103" t="e">
        <f>C34-K34</f>
        <v>#REF!</v>
      </c>
      <c r="M34" s="100"/>
      <c r="N34" s="100"/>
      <c r="O34" s="100"/>
      <c r="P34" s="100"/>
      <c r="Q34" s="100"/>
      <c r="R34" s="100"/>
      <c r="S34" s="101" t="e">
        <f t="shared" si="1"/>
        <v>#REF!</v>
      </c>
      <c r="T34" s="102">
        <f>SUM(M34:R34)</f>
        <v>0</v>
      </c>
      <c r="U34" s="185" t="e">
        <f>L34-T34</f>
        <v>#REF!</v>
      </c>
      <c r="V34" s="100"/>
      <c r="W34" s="104"/>
      <c r="X34" s="104"/>
      <c r="Y34" s="104"/>
      <c r="Z34" s="104"/>
      <c r="AA34" s="100"/>
      <c r="AB34" s="101" t="e">
        <f t="shared" si="16"/>
        <v>#REF!</v>
      </c>
      <c r="AC34" s="102">
        <f>SUM(V34:AA34)</f>
        <v>0</v>
      </c>
      <c r="AD34" s="103" t="e">
        <f>U34-AC34</f>
        <v>#REF!</v>
      </c>
      <c r="AE34" s="104"/>
      <c r="AF34" s="104"/>
      <c r="AG34" s="104"/>
      <c r="AH34" s="104"/>
      <c r="AI34" s="104"/>
      <c r="AJ34" s="105"/>
      <c r="AK34" s="105"/>
      <c r="AL34" s="105"/>
      <c r="AM34" s="101" t="e">
        <f>AD34-SUM(AE34:AL34)</f>
        <v>#REF!</v>
      </c>
      <c r="AN34" s="102">
        <f>SUM(AE34:AK34)</f>
        <v>0</v>
      </c>
      <c r="AO34" s="102" t="e">
        <f>K34+T34+AC34+AN34</f>
        <v>#REF!</v>
      </c>
      <c r="AP34" s="102" t="e">
        <f>(K34+T34+AC34+AN34)/C34*100</f>
        <v>#REF!</v>
      </c>
      <c r="AQ34" s="160"/>
      <c r="AR34" s="161"/>
      <c r="AS34" s="161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3"/>
      <c r="IC34" s="143"/>
      <c r="ID34" s="143"/>
      <c r="IE34" s="143"/>
      <c r="IF34" s="143"/>
      <c r="IG34" s="143"/>
      <c r="IH34" s="143"/>
      <c r="II34" s="143"/>
      <c r="IJ34" s="143"/>
      <c r="IK34" s="143"/>
      <c r="IL34" s="143"/>
      <c r="IM34" s="143"/>
      <c r="IN34" s="143"/>
      <c r="IO34" s="143"/>
      <c r="IP34" s="143"/>
      <c r="IQ34" s="143"/>
      <c r="IR34" s="143"/>
      <c r="IS34" s="143"/>
      <c r="IT34" s="143"/>
      <c r="IU34" s="143"/>
      <c r="IV34" s="143"/>
    </row>
    <row r="35" spans="1:256" s="110" customFormat="1" ht="15">
      <c r="A35" s="126" t="s">
        <v>44</v>
      </c>
      <c r="B35" s="127">
        <v>292</v>
      </c>
      <c r="C35" s="99" t="e">
        <f>#REF!+#REF!</f>
        <v>#REF!</v>
      </c>
      <c r="D35" s="100" t="e">
        <f>#REF!+#REF!</f>
        <v>#REF!</v>
      </c>
      <c r="E35" s="100" t="e">
        <f>#REF!+#REF!</f>
        <v>#REF!</v>
      </c>
      <c r="F35" s="100" t="e">
        <f>#REF!+#REF!</f>
        <v>#REF!</v>
      </c>
      <c r="G35" s="100" t="e">
        <f>#REF!+#REF!</f>
        <v>#REF!</v>
      </c>
      <c r="H35" s="100" t="e">
        <f>#REF!+#REF!</f>
        <v>#REF!</v>
      </c>
      <c r="I35" s="100" t="e">
        <f>#REF!+#REF!</f>
        <v>#REF!</v>
      </c>
      <c r="J35" s="101" t="e">
        <f>C35-SUM(D35:I35)</f>
        <v>#REF!</v>
      </c>
      <c r="K35" s="102" t="e">
        <f>SUM(D35:I35)</f>
        <v>#REF!</v>
      </c>
      <c r="L35" s="103" t="e">
        <f>C35-K35</f>
        <v>#REF!</v>
      </c>
      <c r="M35" s="100" t="e">
        <f>#REF!+#REF!</f>
        <v>#REF!</v>
      </c>
      <c r="N35" s="100" t="e">
        <f>#REF!+#REF!</f>
        <v>#REF!</v>
      </c>
      <c r="O35" s="100" t="e">
        <f>#REF!+#REF!</f>
        <v>#REF!</v>
      </c>
      <c r="P35" s="100" t="e">
        <f>#REF!+#REF!</f>
        <v>#REF!</v>
      </c>
      <c r="Q35" s="100" t="e">
        <f>#REF!+#REF!</f>
        <v>#REF!</v>
      </c>
      <c r="R35" s="100" t="e">
        <f>#REF!+#REF!</f>
        <v>#REF!</v>
      </c>
      <c r="S35" s="101" t="e">
        <f t="shared" si="1"/>
        <v>#REF!</v>
      </c>
      <c r="T35" s="102" t="e">
        <f>SUM(M35:R35)</f>
        <v>#REF!</v>
      </c>
      <c r="U35" s="185" t="e">
        <f>L35-T35</f>
        <v>#REF!</v>
      </c>
      <c r="V35" s="100" t="e">
        <f>#REF!+#REF!</f>
        <v>#REF!</v>
      </c>
      <c r="W35" s="100" t="e">
        <f>#REF!+#REF!</f>
        <v>#REF!</v>
      </c>
      <c r="X35" s="100" t="e">
        <f>#REF!+#REF!</f>
        <v>#REF!</v>
      </c>
      <c r="Y35" s="100" t="e">
        <f>#REF!+#REF!</f>
        <v>#REF!</v>
      </c>
      <c r="Z35" s="100" t="e">
        <f>#REF!+#REF!</f>
        <v>#REF!</v>
      </c>
      <c r="AA35" s="100" t="e">
        <f>#REF!+#REF!</f>
        <v>#REF!</v>
      </c>
      <c r="AB35" s="101" t="e">
        <f t="shared" si="16"/>
        <v>#REF!</v>
      </c>
      <c r="AC35" s="102" t="e">
        <f>SUM(V35:AA35)</f>
        <v>#REF!</v>
      </c>
      <c r="AD35" s="103" t="e">
        <f>U35-AC35</f>
        <v>#REF!</v>
      </c>
      <c r="AE35" s="100" t="e">
        <f>#REF!+#REF!</f>
        <v>#REF!</v>
      </c>
      <c r="AF35" s="100" t="e">
        <f>#REF!+#REF!</f>
        <v>#REF!</v>
      </c>
      <c r="AG35" s="100" t="e">
        <f>#REF!+#REF!</f>
        <v>#REF!</v>
      </c>
      <c r="AH35" s="100" t="e">
        <f>#REF!+#REF!</f>
        <v>#REF!</v>
      </c>
      <c r="AI35" s="100" t="e">
        <f>#REF!+#REF!</f>
        <v>#REF!</v>
      </c>
      <c r="AJ35" s="100" t="e">
        <f>#REF!+#REF!</f>
        <v>#REF!</v>
      </c>
      <c r="AK35" s="100" t="e">
        <f>#REF!+#REF!</f>
        <v>#REF!</v>
      </c>
      <c r="AL35" s="100" t="e">
        <f>#REF!+#REF!</f>
        <v>#REF!</v>
      </c>
      <c r="AM35" s="101" t="e">
        <f>AD35-SUM(AE35:AL35)</f>
        <v>#REF!</v>
      </c>
      <c r="AN35" s="102" t="e">
        <f>SUM(AE35:AK35)</f>
        <v>#REF!</v>
      </c>
      <c r="AO35" s="102" t="e">
        <f>K35+T35+AC35+AN35</f>
        <v>#REF!</v>
      </c>
      <c r="AP35" s="102" t="e">
        <f>(K35+T35+AC35+AN35)/C35*100</f>
        <v>#REF!</v>
      </c>
      <c r="AQ35" s="160"/>
      <c r="AR35" s="166"/>
      <c r="AS35" s="166"/>
      <c r="AT35" s="162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  <c r="IT35" s="143"/>
      <c r="IU35" s="143"/>
      <c r="IV35" s="143"/>
    </row>
    <row r="36" spans="1:256" s="138" customFormat="1" ht="17.25" customHeight="1">
      <c r="A36" s="176" t="s">
        <v>26</v>
      </c>
      <c r="B36" s="182"/>
      <c r="C36" s="180" t="e">
        <f>SUM(C3:C35)</f>
        <v>#REF!</v>
      </c>
      <c r="D36" s="180" t="e">
        <f>SUM(D3:D31)</f>
        <v>#REF!</v>
      </c>
      <c r="E36" s="180" t="e">
        <f aca="true" t="shared" si="17" ref="E36:AO36">SUM(E3:E35)</f>
        <v>#REF!</v>
      </c>
      <c r="F36" s="180" t="e">
        <f t="shared" si="17"/>
        <v>#REF!</v>
      </c>
      <c r="G36" s="180" t="e">
        <f t="shared" si="17"/>
        <v>#REF!</v>
      </c>
      <c r="H36" s="180" t="e">
        <f t="shared" si="17"/>
        <v>#REF!</v>
      </c>
      <c r="I36" s="180" t="e">
        <f t="shared" si="17"/>
        <v>#REF!</v>
      </c>
      <c r="J36" s="181" t="e">
        <f t="shared" si="17"/>
        <v>#REF!</v>
      </c>
      <c r="K36" s="181" t="e">
        <f t="shared" si="17"/>
        <v>#REF!</v>
      </c>
      <c r="L36" s="180" t="e">
        <f t="shared" si="17"/>
        <v>#REF!</v>
      </c>
      <c r="M36" s="180" t="e">
        <f t="shared" si="17"/>
        <v>#REF!</v>
      </c>
      <c r="N36" s="180" t="e">
        <f t="shared" si="17"/>
        <v>#REF!</v>
      </c>
      <c r="O36" s="180" t="e">
        <f t="shared" si="17"/>
        <v>#REF!</v>
      </c>
      <c r="P36" s="180" t="e">
        <f t="shared" si="17"/>
        <v>#REF!</v>
      </c>
      <c r="Q36" s="180" t="e">
        <f t="shared" si="17"/>
        <v>#REF!</v>
      </c>
      <c r="R36" s="180" t="e">
        <f t="shared" si="17"/>
        <v>#REF!</v>
      </c>
      <c r="S36" s="181" t="e">
        <f t="shared" si="17"/>
        <v>#REF!</v>
      </c>
      <c r="T36" s="181" t="e">
        <f t="shared" si="17"/>
        <v>#REF!</v>
      </c>
      <c r="U36" s="180" t="e">
        <f t="shared" si="17"/>
        <v>#REF!</v>
      </c>
      <c r="V36" s="180" t="e">
        <f t="shared" si="17"/>
        <v>#REF!</v>
      </c>
      <c r="W36" s="180" t="e">
        <f t="shared" si="17"/>
        <v>#REF!</v>
      </c>
      <c r="X36" s="180" t="e">
        <f t="shared" si="17"/>
        <v>#REF!</v>
      </c>
      <c r="Y36" s="180" t="e">
        <f t="shared" si="17"/>
        <v>#REF!</v>
      </c>
      <c r="Z36" s="180" t="e">
        <f t="shared" si="17"/>
        <v>#REF!</v>
      </c>
      <c r="AA36" s="180" t="e">
        <f t="shared" si="17"/>
        <v>#REF!</v>
      </c>
      <c r="AB36" s="181" t="e">
        <f t="shared" si="17"/>
        <v>#REF!</v>
      </c>
      <c r="AC36" s="181" t="e">
        <f t="shared" si="17"/>
        <v>#REF!</v>
      </c>
      <c r="AD36" s="180" t="e">
        <f t="shared" si="17"/>
        <v>#REF!</v>
      </c>
      <c r="AE36" s="180" t="e">
        <f t="shared" si="17"/>
        <v>#REF!</v>
      </c>
      <c r="AF36" s="180" t="e">
        <f t="shared" si="17"/>
        <v>#REF!</v>
      </c>
      <c r="AG36" s="180" t="e">
        <f t="shared" si="17"/>
        <v>#REF!</v>
      </c>
      <c r="AH36" s="180" t="e">
        <f t="shared" si="17"/>
        <v>#REF!</v>
      </c>
      <c r="AI36" s="180" t="e">
        <f t="shared" si="17"/>
        <v>#REF!</v>
      </c>
      <c r="AJ36" s="180" t="e">
        <f t="shared" si="17"/>
        <v>#REF!</v>
      </c>
      <c r="AK36" s="180" t="e">
        <f t="shared" si="17"/>
        <v>#REF!</v>
      </c>
      <c r="AL36" s="180" t="e">
        <f t="shared" si="17"/>
        <v>#REF!</v>
      </c>
      <c r="AM36" s="181" t="e">
        <f t="shared" si="17"/>
        <v>#REF!</v>
      </c>
      <c r="AN36" s="181" t="e">
        <f t="shared" si="17"/>
        <v>#REF!</v>
      </c>
      <c r="AO36" s="181" t="e">
        <f t="shared" si="17"/>
        <v>#REF!</v>
      </c>
      <c r="AP36" s="181" t="e">
        <f>(K36+T36+AC36+AN36)/C36*100</f>
        <v>#REF!</v>
      </c>
      <c r="AQ36" s="167"/>
      <c r="AR36" s="168"/>
      <c r="AS36" s="168"/>
      <c r="AT36" s="169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  <c r="IF36" s="151"/>
      <c r="IG36" s="151"/>
      <c r="IH36" s="151"/>
      <c r="II36" s="151"/>
      <c r="IJ36" s="151"/>
      <c r="IK36" s="151"/>
      <c r="IL36" s="151"/>
      <c r="IM36" s="151"/>
      <c r="IN36" s="151"/>
      <c r="IO36" s="151"/>
      <c r="IP36" s="151"/>
      <c r="IQ36" s="151"/>
      <c r="IR36" s="151"/>
      <c r="IS36" s="151"/>
      <c r="IT36" s="151"/>
      <c r="IU36" s="151"/>
      <c r="IV36" s="151"/>
    </row>
    <row r="37" spans="1:256" s="246" customFormat="1" ht="32.25" customHeight="1">
      <c r="A37" s="379" t="s">
        <v>102</v>
      </c>
      <c r="B37" s="379"/>
      <c r="C37" s="247"/>
      <c r="D37" s="248"/>
      <c r="E37" s="248"/>
      <c r="F37" s="248"/>
      <c r="G37" s="248"/>
      <c r="H37" s="248"/>
      <c r="I37" s="248"/>
      <c r="J37" s="249"/>
      <c r="K37" s="249"/>
      <c r="L37" s="248"/>
      <c r="M37" s="248"/>
      <c r="N37" s="248"/>
      <c r="O37" s="248"/>
      <c r="P37" s="248"/>
      <c r="Q37" s="248"/>
      <c r="R37" s="248"/>
      <c r="S37" s="249"/>
      <c r="T37" s="249"/>
      <c r="U37" s="248"/>
      <c r="V37" s="248"/>
      <c r="W37" s="248"/>
      <c r="X37" s="248"/>
      <c r="Y37" s="248"/>
      <c r="Z37" s="248"/>
      <c r="AA37" s="248"/>
      <c r="AB37" s="249"/>
      <c r="AC37" s="249"/>
      <c r="AD37" s="248"/>
      <c r="AE37" s="248"/>
      <c r="AF37" s="248"/>
      <c r="AG37" s="248"/>
      <c r="AH37" s="248"/>
      <c r="AI37" s="248"/>
      <c r="AJ37" s="248"/>
      <c r="AK37" s="248"/>
      <c r="AL37" s="248"/>
      <c r="AM37" s="249"/>
      <c r="AN37" s="249"/>
      <c r="AO37" s="248"/>
      <c r="AP37" s="248"/>
      <c r="AQ37" s="243"/>
      <c r="AR37" s="244"/>
      <c r="AS37" s="244"/>
      <c r="AT37" s="243"/>
      <c r="AU37" s="243"/>
      <c r="AV37" s="243"/>
      <c r="AW37" s="245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3"/>
      <c r="FL37" s="243"/>
      <c r="FM37" s="243"/>
      <c r="FN37" s="243"/>
      <c r="FO37" s="243"/>
      <c r="FP37" s="243"/>
      <c r="FQ37" s="243"/>
      <c r="FR37" s="243"/>
      <c r="FS37" s="243"/>
      <c r="FT37" s="243"/>
      <c r="FU37" s="243"/>
      <c r="FV37" s="243"/>
      <c r="FW37" s="243"/>
      <c r="FX37" s="243"/>
      <c r="FY37" s="243"/>
      <c r="FZ37" s="243"/>
      <c r="GA37" s="243"/>
      <c r="GB37" s="243"/>
      <c r="GC37" s="243"/>
      <c r="GD37" s="243"/>
      <c r="GE37" s="243"/>
      <c r="GF37" s="243"/>
      <c r="GG37" s="243"/>
      <c r="GH37" s="243"/>
      <c r="GI37" s="243"/>
      <c r="GJ37" s="243"/>
      <c r="GK37" s="243"/>
      <c r="GL37" s="243"/>
      <c r="GM37" s="243"/>
      <c r="GN37" s="243"/>
      <c r="GO37" s="243"/>
      <c r="GP37" s="243"/>
      <c r="GQ37" s="243"/>
      <c r="GR37" s="243"/>
      <c r="GS37" s="243"/>
      <c r="GT37" s="243"/>
      <c r="GU37" s="243"/>
      <c r="GV37" s="243"/>
      <c r="GW37" s="243"/>
      <c r="GX37" s="243"/>
      <c r="GY37" s="243"/>
      <c r="GZ37" s="243"/>
      <c r="HA37" s="243"/>
      <c r="HB37" s="243"/>
      <c r="HC37" s="243"/>
      <c r="HD37" s="243"/>
      <c r="HE37" s="243"/>
      <c r="HF37" s="243"/>
      <c r="HG37" s="243"/>
      <c r="HH37" s="243"/>
      <c r="HI37" s="243"/>
      <c r="HJ37" s="243"/>
      <c r="HK37" s="243"/>
      <c r="HL37" s="243"/>
      <c r="HM37" s="243"/>
      <c r="HN37" s="243"/>
      <c r="HO37" s="243"/>
      <c r="HP37" s="243"/>
      <c r="HQ37" s="243"/>
      <c r="HR37" s="243"/>
      <c r="HS37" s="243"/>
      <c r="HT37" s="243"/>
      <c r="HU37" s="243"/>
      <c r="HV37" s="243"/>
      <c r="HW37" s="243"/>
      <c r="HX37" s="243"/>
      <c r="HY37" s="243"/>
      <c r="HZ37" s="243"/>
      <c r="IA37" s="243"/>
      <c r="IB37" s="243"/>
      <c r="IC37" s="243"/>
      <c r="ID37" s="243"/>
      <c r="IE37" s="243"/>
      <c r="IF37" s="243"/>
      <c r="IG37" s="243"/>
      <c r="IH37" s="243"/>
      <c r="II37" s="243"/>
      <c r="IJ37" s="243"/>
      <c r="IK37" s="243"/>
      <c r="IL37" s="243"/>
      <c r="IM37" s="243"/>
      <c r="IN37" s="243"/>
      <c r="IO37" s="243"/>
      <c r="IP37" s="243"/>
      <c r="IQ37" s="243"/>
      <c r="IR37" s="243"/>
      <c r="IS37" s="243"/>
      <c r="IT37" s="243"/>
      <c r="IU37" s="243"/>
      <c r="IV37" s="243"/>
    </row>
    <row r="38" spans="1:256" s="33" customFormat="1" ht="18">
      <c r="A38" s="380" t="s">
        <v>104</v>
      </c>
      <c r="B38" s="380"/>
      <c r="C38" s="32"/>
      <c r="J38" s="34"/>
      <c r="K38" s="34"/>
      <c r="S38" s="34"/>
      <c r="T38" s="34"/>
      <c r="U38" s="146"/>
      <c r="V38" s="35"/>
      <c r="Z38" s="35"/>
      <c r="AB38" s="34"/>
      <c r="AC38" s="34"/>
      <c r="AE38" s="36"/>
      <c r="AF38" s="36"/>
      <c r="AI38" s="35"/>
      <c r="AM38" s="34"/>
      <c r="AN38" s="34"/>
      <c r="AQ38" s="145"/>
      <c r="AR38" s="172"/>
      <c r="AS38" s="172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  <c r="IV38" s="145"/>
    </row>
    <row r="39" spans="1:256" s="195" customFormat="1" ht="33.75" customHeight="1">
      <c r="A39" s="202" t="s">
        <v>72</v>
      </c>
      <c r="B39" s="193">
        <v>214</v>
      </c>
      <c r="C39" s="194" t="e">
        <f>#REF!+#REF!</f>
        <v>#REF!</v>
      </c>
      <c r="E39" s="196"/>
      <c r="F39" s="196"/>
      <c r="G39" s="196"/>
      <c r="H39" s="196"/>
      <c r="I39" s="196"/>
      <c r="J39" s="197" t="e">
        <f>C39-SUM(D39:I39)</f>
        <v>#REF!</v>
      </c>
      <c r="K39" s="197">
        <f>SUM(D39:I39)</f>
        <v>0</v>
      </c>
      <c r="L39" s="196" t="e">
        <f>C39-K39</f>
        <v>#REF!</v>
      </c>
      <c r="M39" s="196"/>
      <c r="N39" s="196"/>
      <c r="O39" s="196"/>
      <c r="P39" s="196"/>
      <c r="Q39" s="196"/>
      <c r="R39" s="196"/>
      <c r="S39" s="197" t="e">
        <f>L39-SUM(M39:R39)</f>
        <v>#REF!</v>
      </c>
      <c r="T39" s="197">
        <f>SUM(M39:R39)</f>
        <v>0</v>
      </c>
      <c r="U39" s="198" t="e">
        <f>L39-T39</f>
        <v>#REF!</v>
      </c>
      <c r="V39" s="196"/>
      <c r="W39" s="196"/>
      <c r="X39" s="196"/>
      <c r="Y39" s="196"/>
      <c r="Z39" s="196"/>
      <c r="AA39" s="196"/>
      <c r="AB39" s="197" t="e">
        <f>U39-SUM(V39:AA39)</f>
        <v>#REF!</v>
      </c>
      <c r="AC39" s="197">
        <f>SUM(V39:AA39)</f>
        <v>0</v>
      </c>
      <c r="AD39" s="196" t="e">
        <f>U39-AC39</f>
        <v>#REF!</v>
      </c>
      <c r="AE39" s="196"/>
      <c r="AF39" s="196"/>
      <c r="AG39" s="196"/>
      <c r="AH39" s="196"/>
      <c r="AI39" s="196"/>
      <c r="AJ39" s="196"/>
      <c r="AK39" s="196"/>
      <c r="AL39" s="196"/>
      <c r="AM39" s="197" t="e">
        <f>AD39-SUM(AE39:AL39)</f>
        <v>#REF!</v>
      </c>
      <c r="AN39" s="197">
        <f>SUM(AE39:AK39)</f>
        <v>0</v>
      </c>
      <c r="AO39" s="196">
        <f>K39+T39+AC39+AN39</f>
        <v>0</v>
      </c>
      <c r="AP39" s="199" t="e">
        <f>(K39+T39+AC39+AN39)/C39*100</f>
        <v>#REF!</v>
      </c>
      <c r="AQ39" s="200"/>
      <c r="AR39" s="201"/>
      <c r="AS39" s="201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0"/>
      <c r="FF39" s="200"/>
      <c r="FG39" s="200"/>
      <c r="FH39" s="200"/>
      <c r="FI39" s="200"/>
      <c r="FJ39" s="200"/>
      <c r="FK39" s="200"/>
      <c r="FL39" s="200"/>
      <c r="FM39" s="200"/>
      <c r="FN39" s="200"/>
      <c r="FO39" s="200"/>
      <c r="FP39" s="200"/>
      <c r="FQ39" s="200"/>
      <c r="FR39" s="200"/>
      <c r="FS39" s="200"/>
      <c r="FT39" s="200"/>
      <c r="FU39" s="200"/>
      <c r="FV39" s="200"/>
      <c r="FW39" s="200"/>
      <c r="FX39" s="200"/>
      <c r="FY39" s="200"/>
      <c r="FZ39" s="200"/>
      <c r="GA39" s="200"/>
      <c r="GB39" s="200"/>
      <c r="GC39" s="200"/>
      <c r="GD39" s="200"/>
      <c r="GE39" s="200"/>
      <c r="GF39" s="200"/>
      <c r="GG39" s="200"/>
      <c r="GH39" s="200"/>
      <c r="GI39" s="200"/>
      <c r="GJ39" s="200"/>
      <c r="GK39" s="200"/>
      <c r="GL39" s="200"/>
      <c r="GM39" s="200"/>
      <c r="GN39" s="200"/>
      <c r="GO39" s="200"/>
      <c r="GP39" s="200"/>
      <c r="GQ39" s="200"/>
      <c r="GR39" s="200"/>
      <c r="GS39" s="200"/>
      <c r="GT39" s="200"/>
      <c r="GU39" s="200"/>
      <c r="GV39" s="200"/>
      <c r="GW39" s="200"/>
      <c r="GX39" s="200"/>
      <c r="GY39" s="200"/>
      <c r="GZ39" s="200"/>
      <c r="HA39" s="200"/>
      <c r="HB39" s="200"/>
      <c r="HC39" s="200"/>
      <c r="HD39" s="200"/>
      <c r="HE39" s="200"/>
      <c r="HF39" s="200"/>
      <c r="HG39" s="200"/>
      <c r="HH39" s="200"/>
      <c r="HI39" s="200"/>
      <c r="HJ39" s="200"/>
      <c r="HK39" s="200"/>
      <c r="HL39" s="200"/>
      <c r="HM39" s="200"/>
      <c r="HN39" s="200"/>
      <c r="HO39" s="200"/>
      <c r="HP39" s="200"/>
      <c r="HQ39" s="200"/>
      <c r="HR39" s="200"/>
      <c r="HS39" s="200"/>
      <c r="HT39" s="200"/>
      <c r="HU39" s="200"/>
      <c r="HV39" s="200"/>
      <c r="HW39" s="200"/>
      <c r="HX39" s="200"/>
      <c r="HY39" s="200"/>
      <c r="HZ39" s="200"/>
      <c r="IA39" s="200"/>
      <c r="IB39" s="200"/>
      <c r="IC39" s="200"/>
      <c r="ID39" s="200"/>
      <c r="IE39" s="200"/>
      <c r="IF39" s="200"/>
      <c r="IG39" s="200"/>
      <c r="IH39" s="200"/>
      <c r="II39" s="200"/>
      <c r="IJ39" s="200"/>
      <c r="IK39" s="200"/>
      <c r="IL39" s="200"/>
      <c r="IM39" s="200"/>
      <c r="IN39" s="200"/>
      <c r="IO39" s="200"/>
      <c r="IP39" s="200"/>
      <c r="IQ39" s="200"/>
      <c r="IR39" s="200"/>
      <c r="IS39" s="200"/>
      <c r="IT39" s="200"/>
      <c r="IU39" s="200"/>
      <c r="IV39" s="200"/>
    </row>
    <row r="40" spans="1:256" s="195" customFormat="1" ht="21.75" customHeight="1">
      <c r="A40" s="202" t="s">
        <v>77</v>
      </c>
      <c r="B40" s="193">
        <v>222</v>
      </c>
      <c r="C40" s="194" t="e">
        <f>#REF!+#REF!</f>
        <v>#REF!</v>
      </c>
      <c r="F40" s="196"/>
      <c r="G40" s="196"/>
      <c r="H40" s="196"/>
      <c r="I40" s="196"/>
      <c r="J40" s="197" t="e">
        <f>C40-SUM(D40:I40)</f>
        <v>#REF!</v>
      </c>
      <c r="K40" s="197">
        <f>SUM(D40:I40)</f>
        <v>0</v>
      </c>
      <c r="L40" s="196" t="e">
        <f>C40-K40</f>
        <v>#REF!</v>
      </c>
      <c r="M40" s="196"/>
      <c r="N40" s="196"/>
      <c r="O40" s="196"/>
      <c r="P40" s="196"/>
      <c r="Q40" s="196"/>
      <c r="R40" s="196"/>
      <c r="S40" s="197" t="e">
        <f>L40-SUM(M40:R40)</f>
        <v>#REF!</v>
      </c>
      <c r="T40" s="197">
        <f>SUM(M40:R40)</f>
        <v>0</v>
      </c>
      <c r="U40" s="198" t="e">
        <f>L40-T40</f>
        <v>#REF!</v>
      </c>
      <c r="V40" s="196"/>
      <c r="W40" s="196"/>
      <c r="X40" s="196"/>
      <c r="Y40" s="196"/>
      <c r="Z40" s="196"/>
      <c r="AA40" s="196"/>
      <c r="AB40" s="197" t="e">
        <f>U40-SUM(V40:AA40)</f>
        <v>#REF!</v>
      </c>
      <c r="AC40" s="197">
        <f>SUM(V40:AA40)</f>
        <v>0</v>
      </c>
      <c r="AD40" s="196" t="e">
        <f>U40-AC40</f>
        <v>#REF!</v>
      </c>
      <c r="AE40" s="196"/>
      <c r="AF40" s="196"/>
      <c r="AG40" s="196"/>
      <c r="AH40" s="196"/>
      <c r="AI40" s="196"/>
      <c r="AJ40" s="196"/>
      <c r="AK40" s="196"/>
      <c r="AL40" s="196"/>
      <c r="AM40" s="197" t="e">
        <f>AD40-SUM(AE40:AL40)</f>
        <v>#REF!</v>
      </c>
      <c r="AN40" s="197">
        <f>SUM(AE40:AK40)</f>
        <v>0</v>
      </c>
      <c r="AO40" s="196">
        <f>K40+T40+AC40+AN40</f>
        <v>0</v>
      </c>
      <c r="AQ40" s="200"/>
      <c r="AR40" s="201"/>
      <c r="AS40" s="201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0"/>
      <c r="FB40" s="200"/>
      <c r="FC40" s="200"/>
      <c r="FD40" s="200"/>
      <c r="FE40" s="200"/>
      <c r="FF40" s="200"/>
      <c r="FG40" s="200"/>
      <c r="FH40" s="200"/>
      <c r="FI40" s="200"/>
      <c r="FJ40" s="200"/>
      <c r="FK40" s="200"/>
      <c r="FL40" s="200"/>
      <c r="FM40" s="200"/>
      <c r="FN40" s="200"/>
      <c r="FO40" s="200"/>
      <c r="FP40" s="200"/>
      <c r="FQ40" s="200"/>
      <c r="FR40" s="200"/>
      <c r="FS40" s="200"/>
      <c r="FT40" s="200"/>
      <c r="FU40" s="200"/>
      <c r="FV40" s="200"/>
      <c r="FW40" s="200"/>
      <c r="FX40" s="200"/>
      <c r="FY40" s="200"/>
      <c r="FZ40" s="200"/>
      <c r="GA40" s="200"/>
      <c r="GB40" s="200"/>
      <c r="GC40" s="200"/>
      <c r="GD40" s="200"/>
      <c r="GE40" s="200"/>
      <c r="GF40" s="200"/>
      <c r="GG40" s="200"/>
      <c r="GH40" s="200"/>
      <c r="GI40" s="200"/>
      <c r="GJ40" s="200"/>
      <c r="GK40" s="200"/>
      <c r="GL40" s="200"/>
      <c r="GM40" s="200"/>
      <c r="GN40" s="200"/>
      <c r="GO40" s="200"/>
      <c r="GP40" s="200"/>
      <c r="GQ40" s="200"/>
      <c r="GR40" s="200"/>
      <c r="GS40" s="200"/>
      <c r="GT40" s="200"/>
      <c r="GU40" s="200"/>
      <c r="GV40" s="200"/>
      <c r="GW40" s="200"/>
      <c r="GX40" s="200"/>
      <c r="GY40" s="200"/>
      <c r="GZ40" s="200"/>
      <c r="HA40" s="200"/>
      <c r="HB40" s="200"/>
      <c r="HC40" s="200"/>
      <c r="HD40" s="200"/>
      <c r="HE40" s="200"/>
      <c r="HF40" s="200"/>
      <c r="HG40" s="200"/>
      <c r="HH40" s="200"/>
      <c r="HI40" s="200"/>
      <c r="HJ40" s="200"/>
      <c r="HK40" s="200"/>
      <c r="HL40" s="200"/>
      <c r="HM40" s="200"/>
      <c r="HN40" s="200"/>
      <c r="HO40" s="200"/>
      <c r="HP40" s="200"/>
      <c r="HQ40" s="200"/>
      <c r="HR40" s="200"/>
      <c r="HS40" s="200"/>
      <c r="HT40" s="200"/>
      <c r="HU40" s="200"/>
      <c r="HV40" s="200"/>
      <c r="HW40" s="200"/>
      <c r="HX40" s="200"/>
      <c r="HY40" s="200"/>
      <c r="HZ40" s="200"/>
      <c r="IA40" s="200"/>
      <c r="IB40" s="200"/>
      <c r="IC40" s="200"/>
      <c r="ID40" s="200"/>
      <c r="IE40" s="200"/>
      <c r="IF40" s="200"/>
      <c r="IG40" s="200"/>
      <c r="IH40" s="200"/>
      <c r="II40" s="200"/>
      <c r="IJ40" s="200"/>
      <c r="IK40" s="200"/>
      <c r="IL40" s="200"/>
      <c r="IM40" s="200"/>
      <c r="IN40" s="200"/>
      <c r="IO40" s="200"/>
      <c r="IP40" s="200"/>
      <c r="IQ40" s="200"/>
      <c r="IR40" s="200"/>
      <c r="IS40" s="200"/>
      <c r="IT40" s="200"/>
      <c r="IU40" s="200"/>
      <c r="IV40" s="200"/>
    </row>
    <row r="41" spans="1:256" s="41" customFormat="1" ht="19.5" customHeight="1">
      <c r="A41" s="38" t="s">
        <v>21</v>
      </c>
      <c r="B41" s="37"/>
      <c r="C41" s="39" t="e">
        <f aca="true" t="shared" si="18" ref="C41:AP41">SUM(C39:C40)</f>
        <v>#REF!</v>
      </c>
      <c r="D41" s="39">
        <f t="shared" si="18"/>
        <v>0</v>
      </c>
      <c r="E41" s="39">
        <f t="shared" si="18"/>
        <v>0</v>
      </c>
      <c r="F41" s="39">
        <f t="shared" si="18"/>
        <v>0</v>
      </c>
      <c r="G41" s="39">
        <f t="shared" si="18"/>
        <v>0</v>
      </c>
      <c r="H41" s="39">
        <f t="shared" si="18"/>
        <v>0</v>
      </c>
      <c r="I41" s="39">
        <f t="shared" si="18"/>
        <v>0</v>
      </c>
      <c r="J41" s="40" t="e">
        <f t="shared" si="18"/>
        <v>#REF!</v>
      </c>
      <c r="K41" s="40">
        <f t="shared" si="18"/>
        <v>0</v>
      </c>
      <c r="L41" s="39" t="e">
        <f t="shared" si="18"/>
        <v>#REF!</v>
      </c>
      <c r="M41" s="39">
        <f t="shared" si="18"/>
        <v>0</v>
      </c>
      <c r="N41" s="39">
        <f t="shared" si="18"/>
        <v>0</v>
      </c>
      <c r="O41" s="39">
        <f t="shared" si="18"/>
        <v>0</v>
      </c>
      <c r="P41" s="39">
        <f t="shared" si="18"/>
        <v>0</v>
      </c>
      <c r="Q41" s="39">
        <f t="shared" si="18"/>
        <v>0</v>
      </c>
      <c r="R41" s="39">
        <f t="shared" si="18"/>
        <v>0</v>
      </c>
      <c r="S41" s="40" t="e">
        <f t="shared" si="18"/>
        <v>#REF!</v>
      </c>
      <c r="T41" s="40">
        <f t="shared" si="18"/>
        <v>0</v>
      </c>
      <c r="U41" s="39" t="e">
        <f t="shared" si="18"/>
        <v>#REF!</v>
      </c>
      <c r="V41" s="39">
        <f t="shared" si="18"/>
        <v>0</v>
      </c>
      <c r="W41" s="39">
        <f t="shared" si="18"/>
        <v>0</v>
      </c>
      <c r="X41" s="39">
        <f t="shared" si="18"/>
        <v>0</v>
      </c>
      <c r="Y41" s="39">
        <f t="shared" si="18"/>
        <v>0</v>
      </c>
      <c r="Z41" s="39">
        <f t="shared" si="18"/>
        <v>0</v>
      </c>
      <c r="AA41" s="39">
        <f t="shared" si="18"/>
        <v>0</v>
      </c>
      <c r="AB41" s="40" t="e">
        <f t="shared" si="18"/>
        <v>#REF!</v>
      </c>
      <c r="AC41" s="40">
        <f t="shared" si="18"/>
        <v>0</v>
      </c>
      <c r="AD41" s="39" t="e">
        <f t="shared" si="18"/>
        <v>#REF!</v>
      </c>
      <c r="AE41" s="39">
        <f t="shared" si="18"/>
        <v>0</v>
      </c>
      <c r="AF41" s="39">
        <f t="shared" si="18"/>
        <v>0</v>
      </c>
      <c r="AG41" s="39">
        <f t="shared" si="18"/>
        <v>0</v>
      </c>
      <c r="AH41" s="39">
        <f t="shared" si="18"/>
        <v>0</v>
      </c>
      <c r="AI41" s="39">
        <f t="shared" si="18"/>
        <v>0</v>
      </c>
      <c r="AJ41" s="39">
        <f t="shared" si="18"/>
        <v>0</v>
      </c>
      <c r="AK41" s="39">
        <f t="shared" si="18"/>
        <v>0</v>
      </c>
      <c r="AL41" s="39">
        <f t="shared" si="18"/>
        <v>0</v>
      </c>
      <c r="AM41" s="40" t="e">
        <f t="shared" si="18"/>
        <v>#REF!</v>
      </c>
      <c r="AN41" s="40">
        <f t="shared" si="18"/>
        <v>0</v>
      </c>
      <c r="AO41" s="39">
        <f t="shared" si="18"/>
        <v>0</v>
      </c>
      <c r="AP41" s="39" t="e">
        <f t="shared" si="18"/>
        <v>#REF!</v>
      </c>
      <c r="AQ41" s="153"/>
      <c r="AR41" s="155"/>
      <c r="AS41" s="155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</row>
    <row r="42" spans="1:256" s="239" customFormat="1" ht="23.25" customHeight="1">
      <c r="A42" s="381" t="s">
        <v>105</v>
      </c>
      <c r="B42" s="381"/>
      <c r="C42" s="235"/>
      <c r="D42" s="235"/>
      <c r="E42" s="235"/>
      <c r="F42" s="235"/>
      <c r="G42" s="235"/>
      <c r="H42" s="235"/>
      <c r="I42" s="235"/>
      <c r="J42" s="236"/>
      <c r="K42" s="236"/>
      <c r="L42" s="235"/>
      <c r="M42" s="235"/>
      <c r="N42" s="235"/>
      <c r="O42" s="235"/>
      <c r="P42" s="235"/>
      <c r="Q42" s="235"/>
      <c r="R42" s="235"/>
      <c r="S42" s="236"/>
      <c r="T42" s="236"/>
      <c r="U42" s="235"/>
      <c r="V42" s="235"/>
      <c r="W42" s="235"/>
      <c r="X42" s="235"/>
      <c r="Y42" s="235"/>
      <c r="Z42" s="235"/>
      <c r="AA42" s="235"/>
      <c r="AB42" s="236"/>
      <c r="AC42" s="236"/>
      <c r="AD42" s="235"/>
      <c r="AE42" s="235"/>
      <c r="AF42" s="235"/>
      <c r="AG42" s="235"/>
      <c r="AH42" s="235"/>
      <c r="AI42" s="235"/>
      <c r="AJ42" s="235"/>
      <c r="AK42" s="235"/>
      <c r="AL42" s="235"/>
      <c r="AM42" s="236"/>
      <c r="AN42" s="236"/>
      <c r="AO42" s="235"/>
      <c r="AP42" s="235"/>
      <c r="AQ42" s="237"/>
      <c r="AR42" s="238"/>
      <c r="AS42" s="238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7"/>
      <c r="DN42" s="237"/>
      <c r="DO42" s="237"/>
      <c r="DP42" s="237"/>
      <c r="DQ42" s="237"/>
      <c r="DR42" s="237"/>
      <c r="DS42" s="237"/>
      <c r="DT42" s="237"/>
      <c r="DU42" s="237"/>
      <c r="DV42" s="237"/>
      <c r="DW42" s="237"/>
      <c r="DX42" s="237"/>
      <c r="DY42" s="237"/>
      <c r="DZ42" s="237"/>
      <c r="EA42" s="237"/>
      <c r="EB42" s="237"/>
      <c r="EC42" s="237"/>
      <c r="ED42" s="237"/>
      <c r="EE42" s="237"/>
      <c r="EF42" s="237"/>
      <c r="EG42" s="237"/>
      <c r="EH42" s="237"/>
      <c r="EI42" s="237"/>
      <c r="EJ42" s="237"/>
      <c r="EK42" s="237"/>
      <c r="EL42" s="237"/>
      <c r="EM42" s="237"/>
      <c r="EN42" s="237"/>
      <c r="EO42" s="237"/>
      <c r="EP42" s="237"/>
      <c r="EQ42" s="237"/>
      <c r="ER42" s="237"/>
      <c r="ES42" s="237"/>
      <c r="ET42" s="237"/>
      <c r="EU42" s="237"/>
      <c r="EV42" s="237"/>
      <c r="EW42" s="237"/>
      <c r="EX42" s="237"/>
      <c r="EY42" s="237"/>
      <c r="EZ42" s="237"/>
      <c r="FA42" s="237"/>
      <c r="FB42" s="237"/>
      <c r="FC42" s="237"/>
      <c r="FD42" s="237"/>
      <c r="FE42" s="237"/>
      <c r="FF42" s="237"/>
      <c r="FG42" s="237"/>
      <c r="FH42" s="237"/>
      <c r="FI42" s="237"/>
      <c r="FJ42" s="237"/>
      <c r="FK42" s="237"/>
      <c r="FL42" s="237"/>
      <c r="FM42" s="237"/>
      <c r="FN42" s="237"/>
      <c r="FO42" s="237"/>
      <c r="FP42" s="237"/>
      <c r="FQ42" s="237"/>
      <c r="FR42" s="237"/>
      <c r="FS42" s="237"/>
      <c r="FT42" s="237"/>
      <c r="FU42" s="237"/>
      <c r="FV42" s="237"/>
      <c r="FW42" s="237"/>
      <c r="FX42" s="237"/>
      <c r="FY42" s="237"/>
      <c r="FZ42" s="237"/>
      <c r="GA42" s="237"/>
      <c r="GB42" s="237"/>
      <c r="GC42" s="237"/>
      <c r="GD42" s="237"/>
      <c r="GE42" s="237"/>
      <c r="GF42" s="237"/>
      <c r="GG42" s="237"/>
      <c r="GH42" s="237"/>
      <c r="GI42" s="237"/>
      <c r="GJ42" s="237"/>
      <c r="GK42" s="237"/>
      <c r="GL42" s="237"/>
      <c r="GM42" s="237"/>
      <c r="GN42" s="237"/>
      <c r="GO42" s="237"/>
      <c r="GP42" s="237"/>
      <c r="GQ42" s="237"/>
      <c r="GR42" s="237"/>
      <c r="GS42" s="237"/>
      <c r="GT42" s="237"/>
      <c r="GU42" s="237"/>
      <c r="GV42" s="237"/>
      <c r="GW42" s="237"/>
      <c r="GX42" s="237"/>
      <c r="GY42" s="237"/>
      <c r="GZ42" s="237"/>
      <c r="HA42" s="237"/>
      <c r="HB42" s="237"/>
      <c r="HC42" s="237"/>
      <c r="HD42" s="237"/>
      <c r="HE42" s="237"/>
      <c r="HF42" s="237"/>
      <c r="HG42" s="237"/>
      <c r="HH42" s="237"/>
      <c r="HI42" s="237"/>
      <c r="HJ42" s="237"/>
      <c r="HK42" s="237"/>
      <c r="HL42" s="237"/>
      <c r="HM42" s="237"/>
      <c r="HN42" s="237"/>
      <c r="HO42" s="237"/>
      <c r="HP42" s="237"/>
      <c r="HQ42" s="237"/>
      <c r="HR42" s="237"/>
      <c r="HS42" s="237"/>
      <c r="HT42" s="237"/>
      <c r="HU42" s="237"/>
      <c r="HV42" s="237"/>
      <c r="HW42" s="237"/>
      <c r="HX42" s="237"/>
      <c r="HY42" s="237"/>
      <c r="HZ42" s="237"/>
      <c r="IA42" s="237"/>
      <c r="IB42" s="237"/>
      <c r="IC42" s="237"/>
      <c r="ID42" s="237"/>
      <c r="IE42" s="237"/>
      <c r="IF42" s="237"/>
      <c r="IG42" s="237"/>
      <c r="IH42" s="237"/>
      <c r="II42" s="237"/>
      <c r="IJ42" s="237"/>
      <c r="IK42" s="237"/>
      <c r="IL42" s="237"/>
      <c r="IM42" s="237"/>
      <c r="IN42" s="237"/>
      <c r="IO42" s="237"/>
      <c r="IP42" s="237"/>
      <c r="IQ42" s="237"/>
      <c r="IR42" s="237"/>
      <c r="IS42" s="237"/>
      <c r="IT42" s="237"/>
      <c r="IU42" s="237"/>
      <c r="IV42" s="237"/>
    </row>
    <row r="43" spans="1:256" s="208" customFormat="1" ht="17.25" customHeight="1">
      <c r="A43" s="203" t="s">
        <v>23</v>
      </c>
      <c r="B43" s="204" t="s">
        <v>17</v>
      </c>
      <c r="C43" s="205" t="e">
        <f>#REF!+#REF!</f>
        <v>#REF!</v>
      </c>
      <c r="D43" s="205"/>
      <c r="E43" s="205"/>
      <c r="F43" s="205"/>
      <c r="G43" s="205"/>
      <c r="H43" s="205"/>
      <c r="I43" s="205"/>
      <c r="J43" s="206" t="e">
        <f>C43-SUM(D43:I43)</f>
        <v>#REF!</v>
      </c>
      <c r="K43" s="206">
        <f>SUM(D43:I43)</f>
        <v>0</v>
      </c>
      <c r="L43" s="205" t="e">
        <f>C43-K43</f>
        <v>#REF!</v>
      </c>
      <c r="M43" s="205"/>
      <c r="N43" s="205"/>
      <c r="O43" s="205"/>
      <c r="P43" s="205"/>
      <c r="Q43" s="205"/>
      <c r="R43" s="205"/>
      <c r="S43" s="206" t="e">
        <f>L43-SUM(M43:R43)</f>
        <v>#REF!</v>
      </c>
      <c r="T43" s="206">
        <f>SUM(M43:R43)</f>
        <v>0</v>
      </c>
      <c r="U43" s="205" t="e">
        <f>L43-T43</f>
        <v>#REF!</v>
      </c>
      <c r="V43" s="205"/>
      <c r="W43" s="205"/>
      <c r="X43" s="205"/>
      <c r="Y43" s="205"/>
      <c r="Z43" s="205"/>
      <c r="AA43" s="205"/>
      <c r="AB43" s="206" t="e">
        <f>U43-SUM(V43:AA43)</f>
        <v>#REF!</v>
      </c>
      <c r="AC43" s="206">
        <f>SUM(V43:AA43)</f>
        <v>0</v>
      </c>
      <c r="AD43" s="205" t="e">
        <f>U43-AC43</f>
        <v>#REF!</v>
      </c>
      <c r="AE43" s="207"/>
      <c r="AF43" s="207"/>
      <c r="AG43" s="207"/>
      <c r="AH43" s="207"/>
      <c r="AI43" s="207"/>
      <c r="AJ43" s="207"/>
      <c r="AK43" s="207"/>
      <c r="AL43" s="207"/>
      <c r="AM43" s="206" t="e">
        <f>AD43-SUM(AE43:AL43)</f>
        <v>#REF!</v>
      </c>
      <c r="AN43" s="206">
        <f>SUM(AE43:AK43)</f>
        <v>0</v>
      </c>
      <c r="AO43" s="205">
        <f>K43+T43+AC43+AN43</f>
        <v>0</v>
      </c>
      <c r="AP43" s="205" t="e">
        <f>(K43+T43+AC43+AN43)/C43*100</f>
        <v>#REF!</v>
      </c>
      <c r="AQ43" s="200"/>
      <c r="AR43" s="201"/>
      <c r="AS43" s="201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0"/>
      <c r="FH43" s="200"/>
      <c r="FI43" s="200"/>
      <c r="FJ43" s="200"/>
      <c r="FK43" s="200"/>
      <c r="FL43" s="200"/>
      <c r="FM43" s="200"/>
      <c r="FN43" s="200"/>
      <c r="FO43" s="200"/>
      <c r="FP43" s="200"/>
      <c r="FQ43" s="200"/>
      <c r="FR43" s="200"/>
      <c r="FS43" s="200"/>
      <c r="FT43" s="200"/>
      <c r="FU43" s="200"/>
      <c r="FV43" s="200"/>
      <c r="FW43" s="200"/>
      <c r="FX43" s="200"/>
      <c r="FY43" s="200"/>
      <c r="FZ43" s="200"/>
      <c r="GA43" s="200"/>
      <c r="GB43" s="200"/>
      <c r="GC43" s="200"/>
      <c r="GD43" s="200"/>
      <c r="GE43" s="200"/>
      <c r="GF43" s="200"/>
      <c r="GG43" s="200"/>
      <c r="GH43" s="200"/>
      <c r="GI43" s="200"/>
      <c r="GJ43" s="200"/>
      <c r="GK43" s="200"/>
      <c r="GL43" s="200"/>
      <c r="GM43" s="200"/>
      <c r="GN43" s="200"/>
      <c r="GO43" s="200"/>
      <c r="GP43" s="200"/>
      <c r="GQ43" s="200"/>
      <c r="GR43" s="200"/>
      <c r="GS43" s="200"/>
      <c r="GT43" s="200"/>
      <c r="GU43" s="200"/>
      <c r="GV43" s="200"/>
      <c r="GW43" s="200"/>
      <c r="GX43" s="200"/>
      <c r="GY43" s="200"/>
      <c r="GZ43" s="200"/>
      <c r="HA43" s="200"/>
      <c r="HB43" s="200"/>
      <c r="HC43" s="200"/>
      <c r="HD43" s="200"/>
      <c r="HE43" s="200"/>
      <c r="HF43" s="200"/>
      <c r="HG43" s="200"/>
      <c r="HH43" s="200"/>
      <c r="HI43" s="200"/>
      <c r="HJ43" s="200"/>
      <c r="HK43" s="200"/>
      <c r="HL43" s="200"/>
      <c r="HM43" s="200"/>
      <c r="HN43" s="200"/>
      <c r="HO43" s="200"/>
      <c r="HP43" s="200"/>
      <c r="HQ43" s="200"/>
      <c r="HR43" s="200"/>
      <c r="HS43" s="200"/>
      <c r="HT43" s="200"/>
      <c r="HU43" s="200"/>
      <c r="HV43" s="200"/>
      <c r="HW43" s="200"/>
      <c r="HX43" s="200"/>
      <c r="HY43" s="200"/>
      <c r="HZ43" s="200"/>
      <c r="IA43" s="200"/>
      <c r="IB43" s="200"/>
      <c r="IC43" s="200"/>
      <c r="ID43" s="200"/>
      <c r="IE43" s="200"/>
      <c r="IF43" s="200"/>
      <c r="IG43" s="200"/>
      <c r="IH43" s="200"/>
      <c r="II43" s="200"/>
      <c r="IJ43" s="200"/>
      <c r="IK43" s="200"/>
      <c r="IL43" s="200"/>
      <c r="IM43" s="200"/>
      <c r="IN43" s="200"/>
      <c r="IO43" s="200"/>
      <c r="IP43" s="200"/>
      <c r="IQ43" s="200"/>
      <c r="IR43" s="200"/>
      <c r="IS43" s="200"/>
      <c r="IT43" s="200"/>
      <c r="IU43" s="200"/>
      <c r="IV43" s="200"/>
    </row>
    <row r="44" spans="1:256" s="242" customFormat="1" ht="23.25" customHeight="1">
      <c r="A44" s="373" t="s">
        <v>96</v>
      </c>
      <c r="B44" s="373"/>
      <c r="C44" s="240"/>
      <c r="D44" s="240"/>
      <c r="E44" s="240"/>
      <c r="F44" s="240"/>
      <c r="G44" s="240"/>
      <c r="H44" s="240"/>
      <c r="I44" s="240"/>
      <c r="J44" s="241"/>
      <c r="K44" s="241"/>
      <c r="L44" s="240"/>
      <c r="M44" s="240"/>
      <c r="N44" s="240"/>
      <c r="O44" s="240"/>
      <c r="P44" s="240"/>
      <c r="Q44" s="240"/>
      <c r="R44" s="240"/>
      <c r="S44" s="241"/>
      <c r="T44" s="241"/>
      <c r="U44" s="240"/>
      <c r="V44" s="240"/>
      <c r="W44" s="240"/>
      <c r="X44" s="240"/>
      <c r="Y44" s="240"/>
      <c r="Z44" s="240"/>
      <c r="AA44" s="240"/>
      <c r="AB44" s="241"/>
      <c r="AC44" s="241"/>
      <c r="AD44" s="240"/>
      <c r="AE44" s="240"/>
      <c r="AF44" s="240"/>
      <c r="AG44" s="240"/>
      <c r="AH44" s="240"/>
      <c r="AI44" s="240"/>
      <c r="AJ44" s="240"/>
      <c r="AK44" s="240"/>
      <c r="AL44" s="240"/>
      <c r="AM44" s="241"/>
      <c r="AN44" s="241"/>
      <c r="AO44" s="240"/>
      <c r="AP44" s="240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237"/>
      <c r="DM44" s="237"/>
      <c r="DN44" s="237"/>
      <c r="DO44" s="237"/>
      <c r="DP44" s="237"/>
      <c r="DQ44" s="237"/>
      <c r="DR44" s="237"/>
      <c r="DS44" s="237"/>
      <c r="DT44" s="237"/>
      <c r="DU44" s="237"/>
      <c r="DV44" s="237"/>
      <c r="DW44" s="237"/>
      <c r="DX44" s="237"/>
      <c r="DY44" s="237"/>
      <c r="DZ44" s="237"/>
      <c r="EA44" s="237"/>
      <c r="EB44" s="237"/>
      <c r="EC44" s="237"/>
      <c r="ED44" s="237"/>
      <c r="EE44" s="237"/>
      <c r="EF44" s="237"/>
      <c r="EG44" s="237"/>
      <c r="EH44" s="237"/>
      <c r="EI44" s="237"/>
      <c r="EJ44" s="237"/>
      <c r="EK44" s="237"/>
      <c r="EL44" s="237"/>
      <c r="EM44" s="237"/>
      <c r="EN44" s="237"/>
      <c r="EO44" s="237"/>
      <c r="EP44" s="237"/>
      <c r="EQ44" s="237"/>
      <c r="ER44" s="237"/>
      <c r="ES44" s="237"/>
      <c r="ET44" s="237"/>
      <c r="EU44" s="237"/>
      <c r="EV44" s="237"/>
      <c r="EW44" s="237"/>
      <c r="EX44" s="237"/>
      <c r="EY44" s="237"/>
      <c r="EZ44" s="237"/>
      <c r="FA44" s="237"/>
      <c r="FB44" s="237"/>
      <c r="FC44" s="237"/>
      <c r="FD44" s="237"/>
      <c r="FE44" s="237"/>
      <c r="FF44" s="237"/>
      <c r="FG44" s="237"/>
      <c r="FH44" s="237"/>
      <c r="FI44" s="237"/>
      <c r="FJ44" s="237"/>
      <c r="FK44" s="237"/>
      <c r="FL44" s="237"/>
      <c r="FM44" s="237"/>
      <c r="FN44" s="237"/>
      <c r="FO44" s="237"/>
      <c r="FP44" s="237"/>
      <c r="FQ44" s="237"/>
      <c r="FR44" s="237"/>
      <c r="FS44" s="237"/>
      <c r="FT44" s="237"/>
      <c r="FU44" s="237"/>
      <c r="FV44" s="237"/>
      <c r="FW44" s="237"/>
      <c r="FX44" s="237"/>
      <c r="FY44" s="237"/>
      <c r="FZ44" s="237"/>
      <c r="GA44" s="237"/>
      <c r="GB44" s="237"/>
      <c r="GC44" s="237"/>
      <c r="GD44" s="237"/>
      <c r="GE44" s="237"/>
      <c r="GF44" s="237"/>
      <c r="GG44" s="237"/>
      <c r="GH44" s="237"/>
      <c r="GI44" s="237"/>
      <c r="GJ44" s="237"/>
      <c r="GK44" s="237"/>
      <c r="GL44" s="237"/>
      <c r="GM44" s="237"/>
      <c r="GN44" s="237"/>
      <c r="GO44" s="237"/>
      <c r="GP44" s="237"/>
      <c r="GQ44" s="237"/>
      <c r="GR44" s="237"/>
      <c r="GS44" s="237"/>
      <c r="GT44" s="237"/>
      <c r="GU44" s="237"/>
      <c r="GV44" s="237"/>
      <c r="GW44" s="237"/>
      <c r="GX44" s="237"/>
      <c r="GY44" s="237"/>
      <c r="GZ44" s="237"/>
      <c r="HA44" s="237"/>
      <c r="HB44" s="237"/>
      <c r="HC44" s="237"/>
      <c r="HD44" s="237"/>
      <c r="HE44" s="237"/>
      <c r="HF44" s="237"/>
      <c r="HG44" s="237"/>
      <c r="HH44" s="237"/>
      <c r="HI44" s="237"/>
      <c r="HJ44" s="237"/>
      <c r="HK44" s="237"/>
      <c r="HL44" s="237"/>
      <c r="HM44" s="237"/>
      <c r="HN44" s="237"/>
      <c r="HO44" s="237"/>
      <c r="HP44" s="237"/>
      <c r="HQ44" s="237"/>
      <c r="HR44" s="237"/>
      <c r="HS44" s="237"/>
      <c r="HT44" s="237"/>
      <c r="HU44" s="237"/>
      <c r="HV44" s="237"/>
      <c r="HW44" s="237"/>
      <c r="HX44" s="237"/>
      <c r="HY44" s="237"/>
      <c r="HZ44" s="237"/>
      <c r="IA44" s="237"/>
      <c r="IB44" s="237"/>
      <c r="IC44" s="237"/>
      <c r="ID44" s="237"/>
      <c r="IE44" s="237"/>
      <c r="IF44" s="237"/>
      <c r="IG44" s="237"/>
      <c r="IH44" s="237"/>
      <c r="II44" s="237"/>
      <c r="IJ44" s="237"/>
      <c r="IK44" s="237"/>
      <c r="IL44" s="237"/>
      <c r="IM44" s="237"/>
      <c r="IN44" s="237"/>
      <c r="IO44" s="237"/>
      <c r="IP44" s="237"/>
      <c r="IQ44" s="237"/>
      <c r="IR44" s="237"/>
      <c r="IS44" s="237"/>
      <c r="IT44" s="237"/>
      <c r="IU44" s="237"/>
      <c r="IV44" s="237"/>
    </row>
    <row r="45" spans="1:256" s="215" customFormat="1" ht="31.5">
      <c r="A45" s="234" t="s">
        <v>97</v>
      </c>
      <c r="B45" s="211">
        <v>212</v>
      </c>
      <c r="C45" s="209" t="e">
        <f>#REF!+#REF!</f>
        <v>#REF!</v>
      </c>
      <c r="D45" s="209"/>
      <c r="E45" s="209"/>
      <c r="F45" s="209"/>
      <c r="G45" s="209"/>
      <c r="H45" s="209"/>
      <c r="I45" s="209"/>
      <c r="J45" s="210" t="e">
        <f>C45-SUM(D45:I45)</f>
        <v>#REF!</v>
      </c>
      <c r="K45" s="210">
        <f>SUM(D45:I45)</f>
        <v>0</v>
      </c>
      <c r="L45" s="209" t="e">
        <f>C45-K45</f>
        <v>#REF!</v>
      </c>
      <c r="M45" s="209"/>
      <c r="N45" s="209"/>
      <c r="O45" s="209"/>
      <c r="P45" s="209"/>
      <c r="Q45" s="209"/>
      <c r="R45" s="209"/>
      <c r="S45" s="210" t="e">
        <f>L45-SUM(M45:R45)</f>
        <v>#REF!</v>
      </c>
      <c r="T45" s="210">
        <f>SUM(M45:R45)</f>
        <v>0</v>
      </c>
      <c r="U45" s="209" t="e">
        <f>L45-T45</f>
        <v>#REF!</v>
      </c>
      <c r="V45" s="209"/>
      <c r="W45" s="209"/>
      <c r="X45" s="209"/>
      <c r="Y45" s="209"/>
      <c r="Z45" s="209"/>
      <c r="AA45" s="209"/>
      <c r="AB45" s="210" t="e">
        <f>U45-SUM(V45:AA45)</f>
        <v>#REF!</v>
      </c>
      <c r="AC45" s="210">
        <f>SUM(V45:AA45)</f>
        <v>0</v>
      </c>
      <c r="AD45" s="209" t="e">
        <f>U45-AC45</f>
        <v>#REF!</v>
      </c>
      <c r="AE45" s="233"/>
      <c r="AF45" s="233"/>
      <c r="AG45" s="233"/>
      <c r="AH45" s="233"/>
      <c r="AI45" s="233"/>
      <c r="AJ45" s="233"/>
      <c r="AK45" s="233"/>
      <c r="AL45" s="233"/>
      <c r="AM45" s="210" t="e">
        <f>AD45-SUM(AE45:AL45)</f>
        <v>#REF!</v>
      </c>
      <c r="AN45" s="210">
        <f>SUM(AG45:AL45)</f>
        <v>0</v>
      </c>
      <c r="AO45" s="209">
        <f>AF45-AN45</f>
        <v>0</v>
      </c>
      <c r="AP45" s="209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  <c r="FF45" s="200"/>
      <c r="FG45" s="200"/>
      <c r="FH45" s="200"/>
      <c r="FI45" s="200"/>
      <c r="FJ45" s="200"/>
      <c r="FK45" s="200"/>
      <c r="FL45" s="200"/>
      <c r="FM45" s="200"/>
      <c r="FN45" s="200"/>
      <c r="FO45" s="200"/>
      <c r="FP45" s="200"/>
      <c r="FQ45" s="200"/>
      <c r="FR45" s="200"/>
      <c r="FS45" s="200"/>
      <c r="FT45" s="200"/>
      <c r="FU45" s="200"/>
      <c r="FV45" s="200"/>
      <c r="FW45" s="200"/>
      <c r="FX45" s="200"/>
      <c r="FY45" s="200"/>
      <c r="FZ45" s="200"/>
      <c r="GA45" s="200"/>
      <c r="GB45" s="200"/>
      <c r="GC45" s="200"/>
      <c r="GD45" s="200"/>
      <c r="GE45" s="200"/>
      <c r="GF45" s="200"/>
      <c r="GG45" s="200"/>
      <c r="GH45" s="200"/>
      <c r="GI45" s="200"/>
      <c r="GJ45" s="200"/>
      <c r="GK45" s="200"/>
      <c r="GL45" s="200"/>
      <c r="GM45" s="200"/>
      <c r="GN45" s="200"/>
      <c r="GO45" s="200"/>
      <c r="GP45" s="200"/>
      <c r="GQ45" s="200"/>
      <c r="GR45" s="200"/>
      <c r="GS45" s="200"/>
      <c r="GT45" s="200"/>
      <c r="GU45" s="200"/>
      <c r="GV45" s="200"/>
      <c r="GW45" s="200"/>
      <c r="GX45" s="200"/>
      <c r="GY45" s="200"/>
      <c r="GZ45" s="200"/>
      <c r="HA45" s="200"/>
      <c r="HB45" s="200"/>
      <c r="HC45" s="200"/>
      <c r="HD45" s="200"/>
      <c r="HE45" s="200"/>
      <c r="HF45" s="200"/>
      <c r="HG45" s="200"/>
      <c r="HH45" s="200"/>
      <c r="HI45" s="200"/>
      <c r="HJ45" s="200"/>
      <c r="HK45" s="200"/>
      <c r="HL45" s="200"/>
      <c r="HM45" s="200"/>
      <c r="HN45" s="200"/>
      <c r="HO45" s="200"/>
      <c r="HP45" s="200"/>
      <c r="HQ45" s="200"/>
      <c r="HR45" s="200"/>
      <c r="HS45" s="200"/>
      <c r="HT45" s="200"/>
      <c r="HU45" s="200"/>
      <c r="HV45" s="200"/>
      <c r="HW45" s="200"/>
      <c r="HX45" s="200"/>
      <c r="HY45" s="200"/>
      <c r="HZ45" s="200"/>
      <c r="IA45" s="200"/>
      <c r="IB45" s="200"/>
      <c r="IC45" s="200"/>
      <c r="ID45" s="200"/>
      <c r="IE45" s="200"/>
      <c r="IF45" s="200"/>
      <c r="IG45" s="200"/>
      <c r="IH45" s="200"/>
      <c r="II45" s="200"/>
      <c r="IJ45" s="200"/>
      <c r="IK45" s="200"/>
      <c r="IL45" s="200"/>
      <c r="IM45" s="200"/>
      <c r="IN45" s="200"/>
      <c r="IO45" s="200"/>
      <c r="IP45" s="200"/>
      <c r="IQ45" s="200"/>
      <c r="IR45" s="200"/>
      <c r="IS45" s="200"/>
      <c r="IT45" s="200"/>
      <c r="IU45" s="200"/>
      <c r="IV45" s="200"/>
    </row>
    <row r="46" spans="1:256" s="215" customFormat="1" ht="31.5">
      <c r="A46" s="234" t="s">
        <v>116</v>
      </c>
      <c r="B46" s="211">
        <v>214</v>
      </c>
      <c r="C46" s="209" t="e">
        <f>#REF!+#REF!+#REF!</f>
        <v>#REF!</v>
      </c>
      <c r="D46" s="209"/>
      <c r="E46" s="209"/>
      <c r="F46" s="209"/>
      <c r="G46" s="209"/>
      <c r="H46" s="209"/>
      <c r="I46" s="209"/>
      <c r="J46" s="210" t="e">
        <f>C46-SUM(D46:I46)</f>
        <v>#REF!</v>
      </c>
      <c r="K46" s="210">
        <f>SUM(D46:I46)</f>
        <v>0</v>
      </c>
      <c r="L46" s="209" t="e">
        <f>C46-K46</f>
        <v>#REF!</v>
      </c>
      <c r="M46" s="209"/>
      <c r="N46" s="209"/>
      <c r="O46" s="209"/>
      <c r="P46" s="209"/>
      <c r="Q46" s="209"/>
      <c r="R46" s="209"/>
      <c r="S46" s="210" t="e">
        <f>L46-SUM(M46:R46)</f>
        <v>#REF!</v>
      </c>
      <c r="T46" s="210">
        <f>SUM(M46:R46)</f>
        <v>0</v>
      </c>
      <c r="U46" s="209" t="e">
        <f>L46-T46</f>
        <v>#REF!</v>
      </c>
      <c r="V46" s="209"/>
      <c r="W46" s="209"/>
      <c r="X46" s="209"/>
      <c r="Y46" s="209"/>
      <c r="Z46" s="209"/>
      <c r="AA46" s="209"/>
      <c r="AB46" s="210" t="e">
        <f>U46-SUM(V46:AA46)</f>
        <v>#REF!</v>
      </c>
      <c r="AC46" s="210">
        <f>SUM(V46:AA46)</f>
        <v>0</v>
      </c>
      <c r="AD46" s="209" t="e">
        <f>U46-AC46</f>
        <v>#REF!</v>
      </c>
      <c r="AE46" s="233"/>
      <c r="AF46" s="233"/>
      <c r="AG46" s="233"/>
      <c r="AH46" s="233"/>
      <c r="AI46" s="233"/>
      <c r="AJ46" s="233"/>
      <c r="AK46" s="233"/>
      <c r="AL46" s="233"/>
      <c r="AM46" s="210" t="e">
        <f>AD46-SUM(AE46:AL46)</f>
        <v>#REF!</v>
      </c>
      <c r="AN46" s="210">
        <f>SUM(AG46:AL46)</f>
        <v>0</v>
      </c>
      <c r="AO46" s="209">
        <f>AF46-AN46</f>
        <v>0</v>
      </c>
      <c r="AP46" s="209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0"/>
      <c r="FB46" s="200"/>
      <c r="FC46" s="200"/>
      <c r="FD46" s="200"/>
      <c r="FE46" s="200"/>
      <c r="FF46" s="200"/>
      <c r="FG46" s="200"/>
      <c r="FH46" s="200"/>
      <c r="FI46" s="200"/>
      <c r="FJ46" s="200"/>
      <c r="FK46" s="200"/>
      <c r="FL46" s="200"/>
      <c r="FM46" s="200"/>
      <c r="FN46" s="200"/>
      <c r="FO46" s="200"/>
      <c r="FP46" s="200"/>
      <c r="FQ46" s="200"/>
      <c r="FR46" s="200"/>
      <c r="FS46" s="200"/>
      <c r="FT46" s="200"/>
      <c r="FU46" s="200"/>
      <c r="FV46" s="200"/>
      <c r="FW46" s="200"/>
      <c r="FX46" s="200"/>
      <c r="FY46" s="200"/>
      <c r="FZ46" s="200"/>
      <c r="GA46" s="200"/>
      <c r="GB46" s="200"/>
      <c r="GC46" s="200"/>
      <c r="GD46" s="200"/>
      <c r="GE46" s="200"/>
      <c r="GF46" s="200"/>
      <c r="GG46" s="200"/>
      <c r="GH46" s="200"/>
      <c r="GI46" s="200"/>
      <c r="GJ46" s="200"/>
      <c r="GK46" s="200"/>
      <c r="GL46" s="200"/>
      <c r="GM46" s="200"/>
      <c r="GN46" s="200"/>
      <c r="GO46" s="200"/>
      <c r="GP46" s="200"/>
      <c r="GQ46" s="200"/>
      <c r="GR46" s="200"/>
      <c r="GS46" s="200"/>
      <c r="GT46" s="200"/>
      <c r="GU46" s="200"/>
      <c r="GV46" s="200"/>
      <c r="GW46" s="200"/>
      <c r="GX46" s="200"/>
      <c r="GY46" s="200"/>
      <c r="GZ46" s="200"/>
      <c r="HA46" s="200"/>
      <c r="HB46" s="200"/>
      <c r="HC46" s="200"/>
      <c r="HD46" s="200"/>
      <c r="HE46" s="200"/>
      <c r="HF46" s="200"/>
      <c r="HG46" s="200"/>
      <c r="HH46" s="200"/>
      <c r="HI46" s="200"/>
      <c r="HJ46" s="200"/>
      <c r="HK46" s="200"/>
      <c r="HL46" s="200"/>
      <c r="HM46" s="200"/>
      <c r="HN46" s="200"/>
      <c r="HO46" s="200"/>
      <c r="HP46" s="200"/>
      <c r="HQ46" s="200"/>
      <c r="HR46" s="200"/>
      <c r="HS46" s="200"/>
      <c r="HT46" s="200"/>
      <c r="HU46" s="200"/>
      <c r="HV46" s="200"/>
      <c r="HW46" s="200"/>
      <c r="HX46" s="200"/>
      <c r="HY46" s="200"/>
      <c r="HZ46" s="200"/>
      <c r="IA46" s="200"/>
      <c r="IB46" s="200"/>
      <c r="IC46" s="200"/>
      <c r="ID46" s="200"/>
      <c r="IE46" s="200"/>
      <c r="IF46" s="200"/>
      <c r="IG46" s="200"/>
      <c r="IH46" s="200"/>
      <c r="II46" s="200"/>
      <c r="IJ46" s="200"/>
      <c r="IK46" s="200"/>
      <c r="IL46" s="200"/>
      <c r="IM46" s="200"/>
      <c r="IN46" s="200"/>
      <c r="IO46" s="200"/>
      <c r="IP46" s="200"/>
      <c r="IQ46" s="200"/>
      <c r="IR46" s="200"/>
      <c r="IS46" s="200"/>
      <c r="IT46" s="200"/>
      <c r="IU46" s="200"/>
      <c r="IV46" s="200"/>
    </row>
    <row r="47" spans="1:256" s="215" customFormat="1" ht="43.5" customHeight="1">
      <c r="A47" s="234" t="s">
        <v>76</v>
      </c>
      <c r="B47" s="211">
        <v>265</v>
      </c>
      <c r="C47" s="212" t="e">
        <f>#REF!+#REF!</f>
        <v>#REF!</v>
      </c>
      <c r="D47" s="212"/>
      <c r="E47" s="212"/>
      <c r="F47" s="212"/>
      <c r="G47" s="212"/>
      <c r="H47" s="212"/>
      <c r="I47" s="212"/>
      <c r="J47" s="213" t="e">
        <f>C47-SUM(D47:I47)</f>
        <v>#REF!</v>
      </c>
      <c r="K47" s="213">
        <f>SUM(D47:I47)</f>
        <v>0</v>
      </c>
      <c r="L47" s="212" t="e">
        <f>C47-K47</f>
        <v>#REF!</v>
      </c>
      <c r="M47" s="212"/>
      <c r="N47" s="212"/>
      <c r="O47" s="212"/>
      <c r="P47" s="212"/>
      <c r="Q47" s="212"/>
      <c r="R47" s="212"/>
      <c r="S47" s="213" t="e">
        <f>L47-SUM(M47:R47)</f>
        <v>#REF!</v>
      </c>
      <c r="T47" s="213">
        <f>SUM(M47:R47)</f>
        <v>0</v>
      </c>
      <c r="U47" s="212" t="e">
        <f>L47-T47</f>
        <v>#REF!</v>
      </c>
      <c r="V47" s="212"/>
      <c r="W47" s="212"/>
      <c r="X47" s="212"/>
      <c r="Y47" s="212"/>
      <c r="Z47" s="212"/>
      <c r="AA47" s="212"/>
      <c r="AB47" s="213" t="e">
        <f>U47-SUM(V47:AA47)</f>
        <v>#REF!</v>
      </c>
      <c r="AC47" s="213">
        <f>SUM(V47:AA47)</f>
        <v>0</v>
      </c>
      <c r="AD47" s="212" t="e">
        <f>U47-AC47</f>
        <v>#REF!</v>
      </c>
      <c r="AE47" s="214"/>
      <c r="AF47" s="214"/>
      <c r="AG47" s="214"/>
      <c r="AH47" s="214"/>
      <c r="AI47" s="214"/>
      <c r="AJ47" s="214"/>
      <c r="AK47" s="214"/>
      <c r="AL47" s="214"/>
      <c r="AM47" s="213" t="e">
        <f>AD47-SUM(AE47:AL47)</f>
        <v>#REF!</v>
      </c>
      <c r="AN47" s="213">
        <f>SUM(AG47:AL47)</f>
        <v>0</v>
      </c>
      <c r="AO47" s="212">
        <f>AF47-AN47</f>
        <v>0</v>
      </c>
      <c r="AP47" s="212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  <c r="FF47" s="200"/>
      <c r="FG47" s="200"/>
      <c r="FH47" s="200"/>
      <c r="FI47" s="200"/>
      <c r="FJ47" s="200"/>
      <c r="FK47" s="200"/>
      <c r="FL47" s="200"/>
      <c r="FM47" s="200"/>
      <c r="FN47" s="200"/>
      <c r="FO47" s="200"/>
      <c r="FP47" s="200"/>
      <c r="FQ47" s="200"/>
      <c r="FR47" s="200"/>
      <c r="FS47" s="200"/>
      <c r="FT47" s="200"/>
      <c r="FU47" s="200"/>
      <c r="FV47" s="200"/>
      <c r="FW47" s="200"/>
      <c r="FX47" s="200"/>
      <c r="FY47" s="200"/>
      <c r="FZ47" s="200"/>
      <c r="GA47" s="200"/>
      <c r="GB47" s="200"/>
      <c r="GC47" s="200"/>
      <c r="GD47" s="200"/>
      <c r="GE47" s="200"/>
      <c r="GF47" s="200"/>
      <c r="GG47" s="200"/>
      <c r="GH47" s="200"/>
      <c r="GI47" s="200"/>
      <c r="GJ47" s="200"/>
      <c r="GK47" s="200"/>
      <c r="GL47" s="200"/>
      <c r="GM47" s="200"/>
      <c r="GN47" s="200"/>
      <c r="GO47" s="200"/>
      <c r="GP47" s="200"/>
      <c r="GQ47" s="200"/>
      <c r="GR47" s="200"/>
      <c r="GS47" s="200"/>
      <c r="GT47" s="200"/>
      <c r="GU47" s="200"/>
      <c r="GV47" s="200"/>
      <c r="GW47" s="200"/>
      <c r="GX47" s="200"/>
      <c r="GY47" s="200"/>
      <c r="GZ47" s="200"/>
      <c r="HA47" s="200"/>
      <c r="HB47" s="200"/>
      <c r="HC47" s="200"/>
      <c r="HD47" s="200"/>
      <c r="HE47" s="200"/>
      <c r="HF47" s="200"/>
      <c r="HG47" s="200"/>
      <c r="HH47" s="200"/>
      <c r="HI47" s="200"/>
      <c r="HJ47" s="200"/>
      <c r="HK47" s="200"/>
      <c r="HL47" s="200"/>
      <c r="HM47" s="200"/>
      <c r="HN47" s="200"/>
      <c r="HO47" s="200"/>
      <c r="HP47" s="200"/>
      <c r="HQ47" s="200"/>
      <c r="HR47" s="200"/>
      <c r="HS47" s="200"/>
      <c r="HT47" s="200"/>
      <c r="HU47" s="200"/>
      <c r="HV47" s="200"/>
      <c r="HW47" s="200"/>
      <c r="HX47" s="200"/>
      <c r="HY47" s="200"/>
      <c r="HZ47" s="200"/>
      <c r="IA47" s="200"/>
      <c r="IB47" s="200"/>
      <c r="IC47" s="200"/>
      <c r="ID47" s="200"/>
      <c r="IE47" s="200"/>
      <c r="IF47" s="200"/>
      <c r="IG47" s="200"/>
      <c r="IH47" s="200"/>
      <c r="II47" s="200"/>
      <c r="IJ47" s="200"/>
      <c r="IK47" s="200"/>
      <c r="IL47" s="200"/>
      <c r="IM47" s="200"/>
      <c r="IN47" s="200"/>
      <c r="IO47" s="200"/>
      <c r="IP47" s="200"/>
      <c r="IQ47" s="200"/>
      <c r="IR47" s="200"/>
      <c r="IS47" s="200"/>
      <c r="IT47" s="200"/>
      <c r="IU47" s="200"/>
      <c r="IV47" s="200"/>
    </row>
    <row r="48" spans="1:256" s="42" customFormat="1" ht="21" customHeight="1">
      <c r="A48" s="190" t="s">
        <v>24</v>
      </c>
      <c r="B48" s="190"/>
      <c r="C48" s="190" t="e">
        <f>C39+C41+C43</f>
        <v>#REF!</v>
      </c>
      <c r="D48" s="190">
        <f aca="true" t="shared" si="19" ref="D48:AO48">D39+D41+D43</f>
        <v>0</v>
      </c>
      <c r="E48" s="190">
        <f t="shared" si="19"/>
        <v>0</v>
      </c>
      <c r="F48" s="190">
        <f t="shared" si="19"/>
        <v>0</v>
      </c>
      <c r="G48" s="190">
        <f t="shared" si="19"/>
        <v>0</v>
      </c>
      <c r="H48" s="190">
        <f t="shared" si="19"/>
        <v>0</v>
      </c>
      <c r="I48" s="190">
        <f t="shared" si="19"/>
        <v>0</v>
      </c>
      <c r="J48" s="190" t="e">
        <f t="shared" si="19"/>
        <v>#REF!</v>
      </c>
      <c r="K48" s="190">
        <f t="shared" si="19"/>
        <v>0</v>
      </c>
      <c r="L48" s="190" t="e">
        <f t="shared" si="19"/>
        <v>#REF!</v>
      </c>
      <c r="M48" s="190">
        <f t="shared" si="19"/>
        <v>0</v>
      </c>
      <c r="N48" s="190">
        <f t="shared" si="19"/>
        <v>0</v>
      </c>
      <c r="O48" s="190">
        <f t="shared" si="19"/>
        <v>0</v>
      </c>
      <c r="P48" s="190">
        <f t="shared" si="19"/>
        <v>0</v>
      </c>
      <c r="Q48" s="190">
        <f t="shared" si="19"/>
        <v>0</v>
      </c>
      <c r="R48" s="190">
        <f t="shared" si="19"/>
        <v>0</v>
      </c>
      <c r="S48" s="190" t="e">
        <f t="shared" si="19"/>
        <v>#REF!</v>
      </c>
      <c r="T48" s="190">
        <f t="shared" si="19"/>
        <v>0</v>
      </c>
      <c r="U48" s="191" t="e">
        <f t="shared" si="19"/>
        <v>#REF!</v>
      </c>
      <c r="V48" s="190">
        <f t="shared" si="19"/>
        <v>0</v>
      </c>
      <c r="W48" s="190">
        <f t="shared" si="19"/>
        <v>0</v>
      </c>
      <c r="X48" s="190">
        <f t="shared" si="19"/>
        <v>0</v>
      </c>
      <c r="Y48" s="190">
        <f t="shared" si="19"/>
        <v>0</v>
      </c>
      <c r="Z48" s="190">
        <f t="shared" si="19"/>
        <v>0</v>
      </c>
      <c r="AA48" s="190">
        <f t="shared" si="19"/>
        <v>0</v>
      </c>
      <c r="AB48" s="190" t="e">
        <f t="shared" si="19"/>
        <v>#REF!</v>
      </c>
      <c r="AC48" s="190">
        <f t="shared" si="19"/>
        <v>0</v>
      </c>
      <c r="AD48" s="190" t="e">
        <f t="shared" si="19"/>
        <v>#REF!</v>
      </c>
      <c r="AE48" s="190">
        <f t="shared" si="19"/>
        <v>0</v>
      </c>
      <c r="AF48" s="190">
        <f t="shared" si="19"/>
        <v>0</v>
      </c>
      <c r="AG48" s="190">
        <f t="shared" si="19"/>
        <v>0</v>
      </c>
      <c r="AH48" s="190">
        <f t="shared" si="19"/>
        <v>0</v>
      </c>
      <c r="AI48" s="190">
        <f t="shared" si="19"/>
        <v>0</v>
      </c>
      <c r="AJ48" s="190">
        <f t="shared" si="19"/>
        <v>0</v>
      </c>
      <c r="AK48" s="190">
        <f t="shared" si="19"/>
        <v>0</v>
      </c>
      <c r="AL48" s="190">
        <f t="shared" si="19"/>
        <v>0</v>
      </c>
      <c r="AM48" s="190" t="e">
        <f t="shared" si="19"/>
        <v>#REF!</v>
      </c>
      <c r="AN48" s="190">
        <f t="shared" si="19"/>
        <v>0</v>
      </c>
      <c r="AO48" s="190">
        <f t="shared" si="19"/>
        <v>0</v>
      </c>
      <c r="AP48" s="190" t="e">
        <f>#REF!+AP41+AP43+AP47</f>
        <v>#REF!</v>
      </c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4"/>
      <c r="FF48" s="154"/>
      <c r="FG48" s="154"/>
      <c r="FH48" s="154"/>
      <c r="FI48" s="154"/>
      <c r="FJ48" s="154"/>
      <c r="FK48" s="154"/>
      <c r="FL48" s="154"/>
      <c r="FM48" s="154"/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4"/>
      <c r="GA48" s="154"/>
      <c r="GB48" s="154"/>
      <c r="GC48" s="154"/>
      <c r="GD48" s="154"/>
      <c r="GE48" s="154"/>
      <c r="GF48" s="154"/>
      <c r="GG48" s="154"/>
      <c r="GH48" s="154"/>
      <c r="GI48" s="154"/>
      <c r="GJ48" s="154"/>
      <c r="GK48" s="154"/>
      <c r="GL48" s="154"/>
      <c r="GM48" s="154"/>
      <c r="GN48" s="154"/>
      <c r="GO48" s="154"/>
      <c r="GP48" s="154"/>
      <c r="GQ48" s="154"/>
      <c r="GR48" s="154"/>
      <c r="GS48" s="154"/>
      <c r="GT48" s="154"/>
      <c r="GU48" s="154"/>
      <c r="GV48" s="154"/>
      <c r="GW48" s="154"/>
      <c r="GX48" s="154"/>
      <c r="GY48" s="154"/>
      <c r="GZ48" s="154"/>
      <c r="HA48" s="154"/>
      <c r="HB48" s="154"/>
      <c r="HC48" s="154"/>
      <c r="HD48" s="154"/>
      <c r="HE48" s="154"/>
      <c r="HF48" s="154"/>
      <c r="HG48" s="154"/>
      <c r="HH48" s="154"/>
      <c r="HI48" s="154"/>
      <c r="HJ48" s="154"/>
      <c r="HK48" s="154"/>
      <c r="HL48" s="154"/>
      <c r="HM48" s="154"/>
      <c r="HN48" s="154"/>
      <c r="HO48" s="154"/>
      <c r="HP48" s="154"/>
      <c r="HQ48" s="154"/>
      <c r="HR48" s="154"/>
      <c r="HS48" s="154"/>
      <c r="HT48" s="154"/>
      <c r="HU48" s="154"/>
      <c r="HV48" s="154"/>
      <c r="HW48" s="154"/>
      <c r="HX48" s="154"/>
      <c r="HY48" s="154"/>
      <c r="HZ48" s="154"/>
      <c r="IA48" s="154"/>
      <c r="IB48" s="154"/>
      <c r="IC48" s="154"/>
      <c r="ID48" s="154"/>
      <c r="IE48" s="154"/>
      <c r="IF48" s="154"/>
      <c r="IG48" s="154"/>
      <c r="IH48" s="154"/>
      <c r="II48" s="154"/>
      <c r="IJ48" s="154"/>
      <c r="IK48" s="154"/>
      <c r="IL48" s="154"/>
      <c r="IM48" s="154"/>
      <c r="IN48" s="154"/>
      <c r="IO48" s="154"/>
      <c r="IP48" s="154"/>
      <c r="IQ48" s="154"/>
      <c r="IR48" s="154"/>
      <c r="IS48" s="154"/>
      <c r="IT48" s="154"/>
      <c r="IU48" s="154"/>
      <c r="IV48" s="154"/>
    </row>
    <row r="49" spans="10:256" s="46" customFormat="1" ht="19.5" customHeight="1">
      <c r="J49" s="47"/>
      <c r="K49" s="48"/>
      <c r="M49" s="49"/>
      <c r="N49" s="50"/>
      <c r="S49" s="47"/>
      <c r="T49" s="51"/>
      <c r="U49" s="186"/>
      <c r="V49" s="50"/>
      <c r="AB49" s="47"/>
      <c r="AC49" s="47"/>
      <c r="AJ49" s="52"/>
      <c r="AK49" s="52"/>
      <c r="AL49" s="52"/>
      <c r="AM49" s="47"/>
      <c r="AN49" s="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  <c r="IM49" s="147"/>
      <c r="IN49" s="147"/>
      <c r="IO49" s="147"/>
      <c r="IP49" s="147"/>
      <c r="IQ49" s="147"/>
      <c r="IR49" s="147"/>
      <c r="IS49" s="147"/>
      <c r="IT49" s="147"/>
      <c r="IU49" s="147"/>
      <c r="IV49" s="147"/>
    </row>
    <row r="50" spans="1:256" s="2" customFormat="1" ht="15.75">
      <c r="A50" s="43" t="s">
        <v>25</v>
      </c>
      <c r="B50" s="44"/>
      <c r="C50" s="45"/>
      <c r="H50" s="53"/>
      <c r="I50" s="54"/>
      <c r="J50" s="55"/>
      <c r="K50" s="57"/>
      <c r="M50" s="56"/>
      <c r="S50" s="4"/>
      <c r="T50" s="57"/>
      <c r="U50" s="163"/>
      <c r="AC50" s="57"/>
      <c r="AE50" s="58"/>
      <c r="AG50" s="53"/>
      <c r="AH50" s="53" t="s">
        <v>49</v>
      </c>
      <c r="AK50" s="4"/>
      <c r="AL50" s="59"/>
      <c r="AM50" s="4"/>
      <c r="AN50" s="4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  <c r="FL50" s="141"/>
      <c r="FM50" s="141"/>
      <c r="FN50" s="141"/>
      <c r="FO50" s="141"/>
      <c r="FP50" s="141"/>
      <c r="FQ50" s="141"/>
      <c r="FR50" s="141"/>
      <c r="FS50" s="141"/>
      <c r="FT50" s="141"/>
      <c r="FU50" s="141"/>
      <c r="FV50" s="141"/>
      <c r="FW50" s="141"/>
      <c r="FX50" s="141"/>
      <c r="FY50" s="141"/>
      <c r="FZ50" s="141"/>
      <c r="GA50" s="141"/>
      <c r="GB50" s="141"/>
      <c r="GC50" s="141"/>
      <c r="GD50" s="141"/>
      <c r="GE50" s="141"/>
      <c r="GF50" s="141"/>
      <c r="GG50" s="141"/>
      <c r="GH50" s="141"/>
      <c r="GI50" s="141"/>
      <c r="GJ50" s="141"/>
      <c r="GK50" s="141"/>
      <c r="GL50" s="141"/>
      <c r="GM50" s="141"/>
      <c r="GN50" s="141"/>
      <c r="GO50" s="141"/>
      <c r="GP50" s="141"/>
      <c r="GQ50" s="141"/>
      <c r="GR50" s="141"/>
      <c r="GS50" s="141"/>
      <c r="GT50" s="141"/>
      <c r="GU50" s="141"/>
      <c r="GV50" s="141"/>
      <c r="GW50" s="141"/>
      <c r="GX50" s="141"/>
      <c r="GY50" s="141"/>
      <c r="GZ50" s="141"/>
      <c r="HA50" s="141"/>
      <c r="HB50" s="141"/>
      <c r="HC50" s="141"/>
      <c r="HD50" s="141"/>
      <c r="HE50" s="141"/>
      <c r="HF50" s="141"/>
      <c r="HG50" s="141"/>
      <c r="HH50" s="141"/>
      <c r="HI50" s="141"/>
      <c r="HJ50" s="141"/>
      <c r="HK50" s="141"/>
      <c r="HL50" s="141"/>
      <c r="HM50" s="141"/>
      <c r="HN50" s="141"/>
      <c r="HO50" s="141"/>
      <c r="HP50" s="141"/>
      <c r="HQ50" s="141"/>
      <c r="HR50" s="141"/>
      <c r="HS50" s="141"/>
      <c r="HT50" s="141"/>
      <c r="HU50" s="141"/>
      <c r="HV50" s="141"/>
      <c r="HW50" s="141"/>
      <c r="HX50" s="141"/>
      <c r="HY50" s="141"/>
      <c r="HZ50" s="141"/>
      <c r="IA50" s="141"/>
      <c r="IB50" s="141"/>
      <c r="IC50" s="141"/>
      <c r="ID50" s="141"/>
      <c r="IE50" s="141"/>
      <c r="IF50" s="141"/>
      <c r="IG50" s="141"/>
      <c r="IH50" s="141"/>
      <c r="II50" s="141"/>
      <c r="IJ50" s="141"/>
      <c r="IK50" s="141"/>
      <c r="IL50" s="141"/>
      <c r="IM50" s="141"/>
      <c r="IN50" s="141"/>
      <c r="IO50" s="141"/>
      <c r="IP50" s="141"/>
      <c r="IQ50" s="141"/>
      <c r="IR50" s="141"/>
      <c r="IS50" s="141"/>
      <c r="IT50" s="141"/>
      <c r="IU50" s="141"/>
      <c r="IV50" s="141"/>
    </row>
    <row r="51" spans="1:256" s="2" customFormat="1" ht="15">
      <c r="A51" s="53"/>
      <c r="B51" s="3"/>
      <c r="C51" s="27" t="e">
        <f>#REF!</f>
        <v>#REF!</v>
      </c>
      <c r="H51" s="53"/>
      <c r="I51" s="58"/>
      <c r="J51" s="61"/>
      <c r="K51" s="4"/>
      <c r="S51" s="4"/>
      <c r="T51" s="4"/>
      <c r="U51" s="141"/>
      <c r="AC51" s="4"/>
      <c r="AE51" s="58"/>
      <c r="AF51" s="2" t="s">
        <v>48</v>
      </c>
      <c r="AG51" s="58"/>
      <c r="AH51" s="58"/>
      <c r="AK51" s="4"/>
      <c r="AL51" s="59"/>
      <c r="AM51" s="4"/>
      <c r="AN51" s="4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  <c r="FL51" s="141"/>
      <c r="FM51" s="141"/>
      <c r="FN51" s="141"/>
      <c r="FO51" s="141"/>
      <c r="FP51" s="141"/>
      <c r="FQ51" s="141"/>
      <c r="FR51" s="141"/>
      <c r="FS51" s="141"/>
      <c r="FT51" s="141"/>
      <c r="FU51" s="141"/>
      <c r="FV51" s="141"/>
      <c r="FW51" s="141"/>
      <c r="FX51" s="141"/>
      <c r="FY51" s="141"/>
      <c r="FZ51" s="141"/>
      <c r="GA51" s="141"/>
      <c r="GB51" s="141"/>
      <c r="GC51" s="141"/>
      <c r="GD51" s="141"/>
      <c r="GE51" s="141"/>
      <c r="GF51" s="141"/>
      <c r="GG51" s="141"/>
      <c r="GH51" s="141"/>
      <c r="GI51" s="141"/>
      <c r="GJ51" s="141"/>
      <c r="GK51" s="141"/>
      <c r="GL51" s="141"/>
      <c r="GM51" s="141"/>
      <c r="GN51" s="141"/>
      <c r="GO51" s="141"/>
      <c r="GP51" s="141"/>
      <c r="GQ51" s="141"/>
      <c r="GR51" s="141"/>
      <c r="GS51" s="141"/>
      <c r="GT51" s="141"/>
      <c r="GU51" s="141"/>
      <c r="GV51" s="141"/>
      <c r="GW51" s="141"/>
      <c r="GX51" s="141"/>
      <c r="GY51" s="141"/>
      <c r="GZ51" s="141"/>
      <c r="HA51" s="141"/>
      <c r="HB51" s="141"/>
      <c r="HC51" s="141"/>
      <c r="HD51" s="141"/>
      <c r="HE51" s="141"/>
      <c r="HF51" s="141"/>
      <c r="HG51" s="141"/>
      <c r="HH51" s="141"/>
      <c r="HI51" s="141"/>
      <c r="HJ51" s="141"/>
      <c r="HK51" s="141"/>
      <c r="HL51" s="141"/>
      <c r="HM51" s="141"/>
      <c r="HN51" s="141"/>
      <c r="HO51" s="141"/>
      <c r="HP51" s="141"/>
      <c r="HQ51" s="141"/>
      <c r="HR51" s="141"/>
      <c r="HS51" s="141"/>
      <c r="HT51" s="141"/>
      <c r="HU51" s="141"/>
      <c r="HV51" s="141"/>
      <c r="HW51" s="141"/>
      <c r="HX51" s="141"/>
      <c r="HY51" s="141"/>
      <c r="HZ51" s="141"/>
      <c r="IA51" s="141"/>
      <c r="IB51" s="141"/>
      <c r="IC51" s="141"/>
      <c r="ID51" s="141"/>
      <c r="IE51" s="141"/>
      <c r="IF51" s="141"/>
      <c r="IG51" s="141"/>
      <c r="IH51" s="141"/>
      <c r="II51" s="141"/>
      <c r="IJ51" s="141"/>
      <c r="IK51" s="141"/>
      <c r="IL51" s="141"/>
      <c r="IM51" s="141"/>
      <c r="IN51" s="141"/>
      <c r="IO51" s="141"/>
      <c r="IP51" s="141"/>
      <c r="IQ51" s="141"/>
      <c r="IR51" s="141"/>
      <c r="IS51" s="141"/>
      <c r="IT51" s="141"/>
      <c r="IU51" s="141"/>
      <c r="IV51" s="141"/>
    </row>
    <row r="52" spans="2:256" s="2" customFormat="1" ht="15">
      <c r="B52" s="3"/>
      <c r="C52" s="27" t="e">
        <f>C36+C48+#REF!+#REF!+#REF!+#REF!+#REF!+#REF!+#REF!+#REF!+#REF!+#REF!+#REF!+#REF!+#REF!+#REF!+#REF!+#REF!+#REF!+#REF!+#REF!</f>
        <v>#REF!</v>
      </c>
      <c r="H52" s="53"/>
      <c r="I52" s="58"/>
      <c r="J52" s="62"/>
      <c r="K52" s="57"/>
      <c r="S52" s="4"/>
      <c r="T52" s="4"/>
      <c r="U52" s="141"/>
      <c r="AC52" s="4"/>
      <c r="AE52" s="58"/>
      <c r="AF52" s="2" t="s">
        <v>50</v>
      </c>
      <c r="AG52" s="58"/>
      <c r="AH52" s="58"/>
      <c r="AK52" s="4"/>
      <c r="AL52" s="59"/>
      <c r="AM52" s="4"/>
      <c r="AN52" s="4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  <c r="FL52" s="141"/>
      <c r="FM52" s="141"/>
      <c r="FN52" s="141"/>
      <c r="FO52" s="141"/>
      <c r="FP52" s="141"/>
      <c r="FQ52" s="141"/>
      <c r="FR52" s="141"/>
      <c r="FS52" s="141"/>
      <c r="FT52" s="141"/>
      <c r="FU52" s="141"/>
      <c r="FV52" s="141"/>
      <c r="FW52" s="141"/>
      <c r="FX52" s="141"/>
      <c r="FY52" s="141"/>
      <c r="FZ52" s="141"/>
      <c r="GA52" s="141"/>
      <c r="GB52" s="141"/>
      <c r="GC52" s="141"/>
      <c r="GD52" s="141"/>
      <c r="GE52" s="141"/>
      <c r="GF52" s="141"/>
      <c r="GG52" s="141"/>
      <c r="GH52" s="141"/>
      <c r="GI52" s="141"/>
      <c r="GJ52" s="141"/>
      <c r="GK52" s="141"/>
      <c r="GL52" s="141"/>
      <c r="GM52" s="141"/>
      <c r="GN52" s="141"/>
      <c r="GO52" s="141"/>
      <c r="GP52" s="141"/>
      <c r="GQ52" s="141"/>
      <c r="GR52" s="141"/>
      <c r="GS52" s="141"/>
      <c r="GT52" s="141"/>
      <c r="GU52" s="141"/>
      <c r="GV52" s="141"/>
      <c r="GW52" s="141"/>
      <c r="GX52" s="141"/>
      <c r="GY52" s="141"/>
      <c r="GZ52" s="141"/>
      <c r="HA52" s="141"/>
      <c r="HB52" s="141"/>
      <c r="HC52" s="141"/>
      <c r="HD52" s="141"/>
      <c r="HE52" s="141"/>
      <c r="HF52" s="141"/>
      <c r="HG52" s="141"/>
      <c r="HH52" s="141"/>
      <c r="HI52" s="141"/>
      <c r="HJ52" s="141"/>
      <c r="HK52" s="141"/>
      <c r="HL52" s="141"/>
      <c r="HM52" s="141"/>
      <c r="HN52" s="141"/>
      <c r="HO52" s="141"/>
      <c r="HP52" s="141"/>
      <c r="HQ52" s="141"/>
      <c r="HR52" s="141"/>
      <c r="HS52" s="141"/>
      <c r="HT52" s="141"/>
      <c r="HU52" s="141"/>
      <c r="HV52" s="141"/>
      <c r="HW52" s="141"/>
      <c r="HX52" s="141"/>
      <c r="HY52" s="141"/>
      <c r="HZ52" s="141"/>
      <c r="IA52" s="141"/>
      <c r="IB52" s="141"/>
      <c r="IC52" s="141"/>
      <c r="ID52" s="141"/>
      <c r="IE52" s="141"/>
      <c r="IF52" s="141"/>
      <c r="IG52" s="141"/>
      <c r="IH52" s="141"/>
      <c r="II52" s="141"/>
      <c r="IJ52" s="141"/>
      <c r="IK52" s="141"/>
      <c r="IL52" s="141"/>
      <c r="IM52" s="141"/>
      <c r="IN52" s="141"/>
      <c r="IO52" s="141"/>
      <c r="IP52" s="141"/>
      <c r="IQ52" s="141"/>
      <c r="IR52" s="141"/>
      <c r="IS52" s="141"/>
      <c r="IT52" s="141"/>
      <c r="IU52" s="141"/>
      <c r="IV52" s="141"/>
    </row>
    <row r="53" spans="2:256" s="2" customFormat="1" ht="15">
      <c r="B53" s="3"/>
      <c r="C53" s="27" t="e">
        <f>C51-C52</f>
        <v>#REF!</v>
      </c>
      <c r="I53" s="58"/>
      <c r="J53" s="61"/>
      <c r="K53" s="57"/>
      <c r="S53" s="4"/>
      <c r="T53" s="4"/>
      <c r="U53" s="141"/>
      <c r="AC53" s="4"/>
      <c r="AE53" s="63"/>
      <c r="AF53" s="229" t="s">
        <v>51</v>
      </c>
      <c r="AG53" s="58"/>
      <c r="AH53" s="58"/>
      <c r="AK53" s="4"/>
      <c r="AL53" s="64"/>
      <c r="AM53" s="57"/>
      <c r="AN53" s="4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  <c r="FL53" s="141"/>
      <c r="FM53" s="141"/>
      <c r="FN53" s="141"/>
      <c r="FO53" s="141"/>
      <c r="FP53" s="141"/>
      <c r="FQ53" s="141"/>
      <c r="FR53" s="141"/>
      <c r="FS53" s="141"/>
      <c r="FT53" s="141"/>
      <c r="FU53" s="141"/>
      <c r="FV53" s="141"/>
      <c r="FW53" s="141"/>
      <c r="FX53" s="141"/>
      <c r="FY53" s="141"/>
      <c r="FZ53" s="141"/>
      <c r="GA53" s="141"/>
      <c r="GB53" s="141"/>
      <c r="GC53" s="141"/>
      <c r="GD53" s="141"/>
      <c r="GE53" s="141"/>
      <c r="GF53" s="141"/>
      <c r="GG53" s="141"/>
      <c r="GH53" s="141"/>
      <c r="GI53" s="141"/>
      <c r="GJ53" s="141"/>
      <c r="GK53" s="141"/>
      <c r="GL53" s="141"/>
      <c r="GM53" s="141"/>
      <c r="GN53" s="141"/>
      <c r="GO53" s="141"/>
      <c r="GP53" s="141"/>
      <c r="GQ53" s="141"/>
      <c r="GR53" s="141"/>
      <c r="GS53" s="141"/>
      <c r="GT53" s="141"/>
      <c r="GU53" s="141"/>
      <c r="GV53" s="141"/>
      <c r="GW53" s="141"/>
      <c r="GX53" s="141"/>
      <c r="GY53" s="141"/>
      <c r="GZ53" s="141"/>
      <c r="HA53" s="141"/>
      <c r="HB53" s="141"/>
      <c r="HC53" s="141"/>
      <c r="HD53" s="141"/>
      <c r="HE53" s="141"/>
      <c r="HF53" s="141"/>
      <c r="HG53" s="141"/>
      <c r="HH53" s="141"/>
      <c r="HI53" s="141"/>
      <c r="HJ53" s="141"/>
      <c r="HK53" s="141"/>
      <c r="HL53" s="141"/>
      <c r="HM53" s="141"/>
      <c r="HN53" s="141"/>
      <c r="HO53" s="141"/>
      <c r="HP53" s="141"/>
      <c r="HQ53" s="141"/>
      <c r="HR53" s="141"/>
      <c r="HS53" s="141"/>
      <c r="HT53" s="141"/>
      <c r="HU53" s="141"/>
      <c r="HV53" s="141"/>
      <c r="HW53" s="141"/>
      <c r="HX53" s="141"/>
      <c r="HY53" s="141"/>
      <c r="HZ53" s="141"/>
      <c r="IA53" s="141"/>
      <c r="IB53" s="141"/>
      <c r="IC53" s="141"/>
      <c r="ID53" s="141"/>
      <c r="IE53" s="141"/>
      <c r="IF53" s="141"/>
      <c r="IG53" s="141"/>
      <c r="IH53" s="141"/>
      <c r="II53" s="141"/>
      <c r="IJ53" s="141"/>
      <c r="IK53" s="141"/>
      <c r="IL53" s="141"/>
      <c r="IM53" s="141"/>
      <c r="IN53" s="141"/>
      <c r="IO53" s="141"/>
      <c r="IP53" s="141"/>
      <c r="IQ53" s="141"/>
      <c r="IR53" s="141"/>
      <c r="IS53" s="141"/>
      <c r="IT53" s="141"/>
      <c r="IU53" s="141"/>
      <c r="IV53" s="141"/>
    </row>
    <row r="54" spans="1:256" s="2" customFormat="1" ht="15">
      <c r="A54" s="53"/>
      <c r="C54" s="27"/>
      <c r="I54" s="58"/>
      <c r="J54" s="61"/>
      <c r="K54" s="57"/>
      <c r="S54" s="4"/>
      <c r="T54" s="4"/>
      <c r="U54" s="141"/>
      <c r="AC54" s="4"/>
      <c r="AE54" s="67"/>
      <c r="AF54" s="230" t="s">
        <v>52</v>
      </c>
      <c r="AG54" s="58"/>
      <c r="AH54" s="58"/>
      <c r="AK54" s="4"/>
      <c r="AL54" s="64"/>
      <c r="AM54" s="4"/>
      <c r="AN54" s="4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141"/>
      <c r="FW54" s="141"/>
      <c r="FX54" s="141"/>
      <c r="FY54" s="141"/>
      <c r="FZ54" s="141"/>
      <c r="GA54" s="141"/>
      <c r="GB54" s="141"/>
      <c r="GC54" s="141"/>
      <c r="GD54" s="141"/>
      <c r="GE54" s="141"/>
      <c r="GF54" s="141"/>
      <c r="GG54" s="141"/>
      <c r="GH54" s="141"/>
      <c r="GI54" s="141"/>
      <c r="GJ54" s="141"/>
      <c r="GK54" s="141"/>
      <c r="GL54" s="141"/>
      <c r="GM54" s="141"/>
      <c r="GN54" s="141"/>
      <c r="GO54" s="141"/>
      <c r="GP54" s="141"/>
      <c r="GQ54" s="141"/>
      <c r="GR54" s="141"/>
      <c r="GS54" s="141"/>
      <c r="GT54" s="141"/>
      <c r="GU54" s="141"/>
      <c r="GV54" s="141"/>
      <c r="GW54" s="141"/>
      <c r="GX54" s="141"/>
      <c r="GY54" s="141"/>
      <c r="GZ54" s="141"/>
      <c r="HA54" s="141"/>
      <c r="HB54" s="141"/>
      <c r="HC54" s="141"/>
      <c r="HD54" s="141"/>
      <c r="HE54" s="141"/>
      <c r="HF54" s="141"/>
      <c r="HG54" s="141"/>
      <c r="HH54" s="141"/>
      <c r="HI54" s="141"/>
      <c r="HJ54" s="141"/>
      <c r="HK54" s="141"/>
      <c r="HL54" s="141"/>
      <c r="HM54" s="141"/>
      <c r="HN54" s="141"/>
      <c r="HO54" s="141"/>
      <c r="HP54" s="141"/>
      <c r="HQ54" s="141"/>
      <c r="HR54" s="141"/>
      <c r="HS54" s="141"/>
      <c r="HT54" s="141"/>
      <c r="HU54" s="141"/>
      <c r="HV54" s="141"/>
      <c r="HW54" s="141"/>
      <c r="HX54" s="141"/>
      <c r="HY54" s="141"/>
      <c r="HZ54" s="141"/>
      <c r="IA54" s="141"/>
      <c r="IB54" s="141"/>
      <c r="IC54" s="141"/>
      <c r="ID54" s="141"/>
      <c r="IE54" s="141"/>
      <c r="IF54" s="141"/>
      <c r="IG54" s="141"/>
      <c r="IH54" s="141"/>
      <c r="II54" s="141"/>
      <c r="IJ54" s="141"/>
      <c r="IK54" s="141"/>
      <c r="IL54" s="141"/>
      <c r="IM54" s="141"/>
      <c r="IN54" s="141"/>
      <c r="IO54" s="141"/>
      <c r="IP54" s="141"/>
      <c r="IQ54" s="141"/>
      <c r="IR54" s="141"/>
      <c r="IS54" s="141"/>
      <c r="IT54" s="141"/>
      <c r="IU54" s="141"/>
      <c r="IV54" s="141"/>
    </row>
    <row r="55" spans="1:256" s="2" customFormat="1" ht="15">
      <c r="A55" s="65"/>
      <c r="B55" s="66"/>
      <c r="C55" s="27"/>
      <c r="I55" s="58"/>
      <c r="J55" s="61"/>
      <c r="K55" s="57"/>
      <c r="S55" s="4"/>
      <c r="T55" s="4"/>
      <c r="U55" s="141"/>
      <c r="AC55" s="4"/>
      <c r="AE55" s="71"/>
      <c r="AF55" s="230" t="s">
        <v>53</v>
      </c>
      <c r="AG55" s="58"/>
      <c r="AH55" s="58"/>
      <c r="AK55" s="4"/>
      <c r="AL55" s="64"/>
      <c r="AM55" s="73"/>
      <c r="AN55" s="4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1"/>
      <c r="GA55" s="141"/>
      <c r="GB55" s="141"/>
      <c r="GC55" s="141"/>
      <c r="GD55" s="141"/>
      <c r="GE55" s="141"/>
      <c r="GF55" s="141"/>
      <c r="GG55" s="141"/>
      <c r="GH55" s="141"/>
      <c r="GI55" s="141"/>
      <c r="GJ55" s="141"/>
      <c r="GK55" s="141"/>
      <c r="GL55" s="141"/>
      <c r="GM55" s="141"/>
      <c r="GN55" s="141"/>
      <c r="GO55" s="141"/>
      <c r="GP55" s="141"/>
      <c r="GQ55" s="141"/>
      <c r="GR55" s="141"/>
      <c r="GS55" s="141"/>
      <c r="GT55" s="141"/>
      <c r="GU55" s="141"/>
      <c r="GV55" s="141"/>
      <c r="GW55" s="141"/>
      <c r="GX55" s="141"/>
      <c r="GY55" s="141"/>
      <c r="GZ55" s="141"/>
      <c r="HA55" s="141"/>
      <c r="HB55" s="141"/>
      <c r="HC55" s="141"/>
      <c r="HD55" s="141"/>
      <c r="HE55" s="141"/>
      <c r="HF55" s="141"/>
      <c r="HG55" s="141"/>
      <c r="HH55" s="141"/>
      <c r="HI55" s="141"/>
      <c r="HJ55" s="141"/>
      <c r="HK55" s="141"/>
      <c r="HL55" s="141"/>
      <c r="HM55" s="141"/>
      <c r="HN55" s="141"/>
      <c r="HO55" s="141"/>
      <c r="HP55" s="141"/>
      <c r="HQ55" s="141"/>
      <c r="HR55" s="141"/>
      <c r="HS55" s="141"/>
      <c r="HT55" s="141"/>
      <c r="HU55" s="141"/>
      <c r="HV55" s="141"/>
      <c r="HW55" s="141"/>
      <c r="HX55" s="141"/>
      <c r="HY55" s="141"/>
      <c r="HZ55" s="141"/>
      <c r="IA55" s="141"/>
      <c r="IB55" s="141"/>
      <c r="IC55" s="141"/>
      <c r="ID55" s="141"/>
      <c r="IE55" s="141"/>
      <c r="IF55" s="141"/>
      <c r="IG55" s="141"/>
      <c r="IH55" s="141"/>
      <c r="II55" s="141"/>
      <c r="IJ55" s="141"/>
      <c r="IK55" s="141"/>
      <c r="IL55" s="141"/>
      <c r="IM55" s="141"/>
      <c r="IN55" s="141"/>
      <c r="IO55" s="141"/>
      <c r="IP55" s="141"/>
      <c r="IQ55" s="141"/>
      <c r="IR55" s="141"/>
      <c r="IS55" s="141"/>
      <c r="IT55" s="141"/>
      <c r="IU55" s="141"/>
      <c r="IV55" s="141"/>
    </row>
    <row r="56" spans="1:256" s="2" customFormat="1" ht="15">
      <c r="A56" s="68"/>
      <c r="B56" s="69"/>
      <c r="C56" s="70"/>
      <c r="I56" s="60"/>
      <c r="J56" s="62"/>
      <c r="K56" s="57"/>
      <c r="S56" s="4"/>
      <c r="T56" s="4"/>
      <c r="U56" s="141"/>
      <c r="AC56" s="4"/>
      <c r="AE56" s="74"/>
      <c r="AF56" s="230" t="s">
        <v>54</v>
      </c>
      <c r="AG56" s="58"/>
      <c r="AH56" s="58"/>
      <c r="AK56" s="4"/>
      <c r="AL56" s="59"/>
      <c r="AM56" s="73"/>
      <c r="AN56" s="4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1"/>
      <c r="GA56" s="141"/>
      <c r="GB56" s="141"/>
      <c r="GC56" s="141"/>
      <c r="GD56" s="141"/>
      <c r="GE56" s="141"/>
      <c r="GF56" s="141"/>
      <c r="GG56" s="141"/>
      <c r="GH56" s="141"/>
      <c r="GI56" s="141"/>
      <c r="GJ56" s="141"/>
      <c r="GK56" s="141"/>
      <c r="GL56" s="141"/>
      <c r="GM56" s="141"/>
      <c r="GN56" s="141"/>
      <c r="GO56" s="141"/>
      <c r="GP56" s="141"/>
      <c r="GQ56" s="141"/>
      <c r="GR56" s="141"/>
      <c r="GS56" s="141"/>
      <c r="GT56" s="141"/>
      <c r="GU56" s="141"/>
      <c r="GV56" s="141"/>
      <c r="GW56" s="141"/>
      <c r="GX56" s="141"/>
      <c r="GY56" s="141"/>
      <c r="GZ56" s="141"/>
      <c r="HA56" s="141"/>
      <c r="HB56" s="141"/>
      <c r="HC56" s="141"/>
      <c r="HD56" s="141"/>
      <c r="HE56" s="141"/>
      <c r="HF56" s="141"/>
      <c r="HG56" s="141"/>
      <c r="HH56" s="141"/>
      <c r="HI56" s="141"/>
      <c r="HJ56" s="141"/>
      <c r="HK56" s="141"/>
      <c r="HL56" s="141"/>
      <c r="HM56" s="141"/>
      <c r="HN56" s="141"/>
      <c r="HO56" s="141"/>
      <c r="HP56" s="141"/>
      <c r="HQ56" s="141"/>
      <c r="HR56" s="141"/>
      <c r="HS56" s="141"/>
      <c r="HT56" s="141"/>
      <c r="HU56" s="141"/>
      <c r="HV56" s="141"/>
      <c r="HW56" s="141"/>
      <c r="HX56" s="141"/>
      <c r="HY56" s="141"/>
      <c r="HZ56" s="141"/>
      <c r="IA56" s="141"/>
      <c r="IB56" s="141"/>
      <c r="IC56" s="141"/>
      <c r="ID56" s="141"/>
      <c r="IE56" s="141"/>
      <c r="IF56" s="141"/>
      <c r="IG56" s="141"/>
      <c r="IH56" s="141"/>
      <c r="II56" s="141"/>
      <c r="IJ56" s="141"/>
      <c r="IK56" s="141"/>
      <c r="IL56" s="141"/>
      <c r="IM56" s="141"/>
      <c r="IN56" s="141"/>
      <c r="IO56" s="141"/>
      <c r="IP56" s="141"/>
      <c r="IQ56" s="141"/>
      <c r="IR56" s="141"/>
      <c r="IS56" s="141"/>
      <c r="IT56" s="141"/>
      <c r="IU56" s="141"/>
      <c r="IV56" s="141"/>
    </row>
    <row r="57" spans="1:256" s="2" customFormat="1" ht="15">
      <c r="A57" s="75"/>
      <c r="C57" s="27"/>
      <c r="J57" s="4"/>
      <c r="K57" s="57"/>
      <c r="S57" s="4"/>
      <c r="T57" s="4"/>
      <c r="U57" s="141"/>
      <c r="AC57" s="48"/>
      <c r="AE57" s="74"/>
      <c r="AF57" s="230" t="s">
        <v>55</v>
      </c>
      <c r="AG57" s="58"/>
      <c r="AH57" s="58"/>
      <c r="AI57" s="231"/>
      <c r="AJ57" s="54"/>
      <c r="AK57" s="4"/>
      <c r="AL57" s="59"/>
      <c r="AM57" s="4"/>
      <c r="AN57" s="4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1"/>
      <c r="FS57" s="141"/>
      <c r="FT57" s="141"/>
      <c r="FU57" s="141"/>
      <c r="FV57" s="141"/>
      <c r="FW57" s="141"/>
      <c r="FX57" s="141"/>
      <c r="FY57" s="141"/>
      <c r="FZ57" s="141"/>
      <c r="GA57" s="141"/>
      <c r="GB57" s="141"/>
      <c r="GC57" s="141"/>
      <c r="GD57" s="141"/>
      <c r="GE57" s="141"/>
      <c r="GF57" s="141"/>
      <c r="GG57" s="141"/>
      <c r="GH57" s="141"/>
      <c r="GI57" s="141"/>
      <c r="GJ57" s="141"/>
      <c r="GK57" s="141"/>
      <c r="GL57" s="141"/>
      <c r="GM57" s="141"/>
      <c r="GN57" s="141"/>
      <c r="GO57" s="141"/>
      <c r="GP57" s="141"/>
      <c r="GQ57" s="141"/>
      <c r="GR57" s="141"/>
      <c r="GS57" s="141"/>
      <c r="GT57" s="141"/>
      <c r="GU57" s="141"/>
      <c r="GV57" s="141"/>
      <c r="GW57" s="141"/>
      <c r="GX57" s="141"/>
      <c r="GY57" s="141"/>
      <c r="GZ57" s="141"/>
      <c r="HA57" s="141"/>
      <c r="HB57" s="141"/>
      <c r="HC57" s="141"/>
      <c r="HD57" s="141"/>
      <c r="HE57" s="141"/>
      <c r="HF57" s="141"/>
      <c r="HG57" s="141"/>
      <c r="HH57" s="141"/>
      <c r="HI57" s="141"/>
      <c r="HJ57" s="141"/>
      <c r="HK57" s="141"/>
      <c r="HL57" s="141"/>
      <c r="HM57" s="141"/>
      <c r="HN57" s="141"/>
      <c r="HO57" s="141"/>
      <c r="HP57" s="141"/>
      <c r="HQ57" s="141"/>
      <c r="HR57" s="141"/>
      <c r="HS57" s="141"/>
      <c r="HT57" s="141"/>
      <c r="HU57" s="141"/>
      <c r="HV57" s="141"/>
      <c r="HW57" s="141"/>
      <c r="HX57" s="141"/>
      <c r="HY57" s="141"/>
      <c r="HZ57" s="141"/>
      <c r="IA57" s="141"/>
      <c r="IB57" s="141"/>
      <c r="IC57" s="141"/>
      <c r="ID57" s="141"/>
      <c r="IE57" s="141"/>
      <c r="IF57" s="141"/>
      <c r="IG57" s="141"/>
      <c r="IH57" s="141"/>
      <c r="II57" s="141"/>
      <c r="IJ57" s="141"/>
      <c r="IK57" s="141"/>
      <c r="IL57" s="141"/>
      <c r="IM57" s="141"/>
      <c r="IN57" s="141"/>
      <c r="IO57" s="141"/>
      <c r="IP57" s="141"/>
      <c r="IQ57" s="141"/>
      <c r="IR57" s="141"/>
      <c r="IS57" s="141"/>
      <c r="IT57" s="141"/>
      <c r="IU57" s="141"/>
      <c r="IV57" s="141"/>
    </row>
    <row r="58" spans="1:256" s="2" customFormat="1" ht="15">
      <c r="A58" s="77"/>
      <c r="B58" s="78"/>
      <c r="C58" s="79"/>
      <c r="J58" s="4"/>
      <c r="K58" s="57"/>
      <c r="S58" s="4"/>
      <c r="T58" s="4"/>
      <c r="U58" s="141"/>
      <c r="AC58" s="51"/>
      <c r="AE58" s="80"/>
      <c r="AF58" s="230" t="s">
        <v>57</v>
      </c>
      <c r="AG58" s="58"/>
      <c r="AH58" s="58"/>
      <c r="AK58" s="4"/>
      <c r="AL58" s="59"/>
      <c r="AM58" s="4"/>
      <c r="AN58" s="4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1"/>
      <c r="FS58" s="141"/>
      <c r="FT58" s="141"/>
      <c r="FU58" s="141"/>
      <c r="FV58" s="141"/>
      <c r="FW58" s="141"/>
      <c r="FX58" s="141"/>
      <c r="FY58" s="141"/>
      <c r="FZ58" s="141"/>
      <c r="GA58" s="141"/>
      <c r="GB58" s="141"/>
      <c r="GC58" s="141"/>
      <c r="GD58" s="141"/>
      <c r="GE58" s="141"/>
      <c r="GF58" s="141"/>
      <c r="GG58" s="141"/>
      <c r="GH58" s="141"/>
      <c r="GI58" s="141"/>
      <c r="GJ58" s="141"/>
      <c r="GK58" s="141"/>
      <c r="GL58" s="141"/>
      <c r="GM58" s="141"/>
      <c r="GN58" s="141"/>
      <c r="GO58" s="141"/>
      <c r="GP58" s="141"/>
      <c r="GQ58" s="141"/>
      <c r="GR58" s="141"/>
      <c r="GS58" s="141"/>
      <c r="GT58" s="141"/>
      <c r="GU58" s="141"/>
      <c r="GV58" s="141"/>
      <c r="GW58" s="141"/>
      <c r="GX58" s="141"/>
      <c r="GY58" s="141"/>
      <c r="GZ58" s="141"/>
      <c r="HA58" s="141"/>
      <c r="HB58" s="141"/>
      <c r="HC58" s="141"/>
      <c r="HD58" s="141"/>
      <c r="HE58" s="141"/>
      <c r="HF58" s="141"/>
      <c r="HG58" s="141"/>
      <c r="HH58" s="141"/>
      <c r="HI58" s="141"/>
      <c r="HJ58" s="141"/>
      <c r="HK58" s="141"/>
      <c r="HL58" s="141"/>
      <c r="HM58" s="141"/>
      <c r="HN58" s="141"/>
      <c r="HO58" s="141"/>
      <c r="HP58" s="141"/>
      <c r="HQ58" s="141"/>
      <c r="HR58" s="141"/>
      <c r="HS58" s="141"/>
      <c r="HT58" s="141"/>
      <c r="HU58" s="141"/>
      <c r="HV58" s="141"/>
      <c r="HW58" s="141"/>
      <c r="HX58" s="141"/>
      <c r="HY58" s="141"/>
      <c r="HZ58" s="141"/>
      <c r="IA58" s="141"/>
      <c r="IB58" s="141"/>
      <c r="IC58" s="141"/>
      <c r="ID58" s="141"/>
      <c r="IE58" s="141"/>
      <c r="IF58" s="141"/>
      <c r="IG58" s="141"/>
      <c r="IH58" s="141"/>
      <c r="II58" s="141"/>
      <c r="IJ58" s="141"/>
      <c r="IK58" s="141"/>
      <c r="IL58" s="141"/>
      <c r="IM58" s="141"/>
      <c r="IN58" s="141"/>
      <c r="IO58" s="141"/>
      <c r="IP58" s="141"/>
      <c r="IQ58" s="141"/>
      <c r="IR58" s="141"/>
      <c r="IS58" s="141"/>
      <c r="IT58" s="141"/>
      <c r="IU58" s="141"/>
      <c r="IV58" s="141"/>
    </row>
    <row r="59" spans="1:256" s="2" customFormat="1" ht="15">
      <c r="A59" s="77"/>
      <c r="B59" s="78"/>
      <c r="C59" s="79"/>
      <c r="E59" s="60"/>
      <c r="F59" s="60"/>
      <c r="G59" s="60"/>
      <c r="J59" s="4"/>
      <c r="K59" s="4"/>
      <c r="S59" s="57"/>
      <c r="T59" s="4"/>
      <c r="U59" s="141"/>
      <c r="AC59" s="48"/>
      <c r="AE59" s="81"/>
      <c r="AF59" s="2" t="s">
        <v>56</v>
      </c>
      <c r="AG59" s="58"/>
      <c r="AH59" s="58"/>
      <c r="AI59" s="58"/>
      <c r="AJ59" s="58"/>
      <c r="AK59" s="4"/>
      <c r="AL59" s="59"/>
      <c r="AM59" s="4"/>
      <c r="AN59" s="4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  <c r="GN59" s="141"/>
      <c r="GO59" s="141"/>
      <c r="GP59" s="141"/>
      <c r="GQ59" s="141"/>
      <c r="GR59" s="141"/>
      <c r="GS59" s="141"/>
      <c r="GT59" s="141"/>
      <c r="GU59" s="141"/>
      <c r="GV59" s="141"/>
      <c r="GW59" s="141"/>
      <c r="GX59" s="141"/>
      <c r="GY59" s="141"/>
      <c r="GZ59" s="141"/>
      <c r="HA59" s="141"/>
      <c r="HB59" s="141"/>
      <c r="HC59" s="141"/>
      <c r="HD59" s="141"/>
      <c r="HE59" s="141"/>
      <c r="HF59" s="141"/>
      <c r="HG59" s="141"/>
      <c r="HH59" s="141"/>
      <c r="HI59" s="141"/>
      <c r="HJ59" s="141"/>
      <c r="HK59" s="141"/>
      <c r="HL59" s="141"/>
      <c r="HM59" s="141"/>
      <c r="HN59" s="141"/>
      <c r="HO59" s="141"/>
      <c r="HP59" s="141"/>
      <c r="HQ59" s="141"/>
      <c r="HR59" s="141"/>
      <c r="HS59" s="141"/>
      <c r="HT59" s="141"/>
      <c r="HU59" s="141"/>
      <c r="HV59" s="141"/>
      <c r="HW59" s="141"/>
      <c r="HX59" s="141"/>
      <c r="HY59" s="141"/>
      <c r="HZ59" s="141"/>
      <c r="IA59" s="141"/>
      <c r="IB59" s="141"/>
      <c r="IC59" s="141"/>
      <c r="ID59" s="141"/>
      <c r="IE59" s="141"/>
      <c r="IF59" s="141"/>
      <c r="IG59" s="141"/>
      <c r="IH59" s="141"/>
      <c r="II59" s="141"/>
      <c r="IJ59" s="141"/>
      <c r="IK59" s="141"/>
      <c r="IL59" s="141"/>
      <c r="IM59" s="141"/>
      <c r="IN59" s="141"/>
      <c r="IO59" s="141"/>
      <c r="IP59" s="141"/>
      <c r="IQ59" s="141"/>
      <c r="IR59" s="141"/>
      <c r="IS59" s="141"/>
      <c r="IT59" s="141"/>
      <c r="IU59" s="141"/>
      <c r="IV59" s="141"/>
    </row>
    <row r="60" spans="1:256" s="2" customFormat="1" ht="15">
      <c r="A60" s="77"/>
      <c r="C60" s="79"/>
      <c r="E60" s="60"/>
      <c r="F60" s="60"/>
      <c r="G60" s="60"/>
      <c r="J60" s="4"/>
      <c r="K60" s="57"/>
      <c r="S60" s="57"/>
      <c r="T60" s="4"/>
      <c r="U60" s="141"/>
      <c r="AC60" s="4"/>
      <c r="AE60" s="81"/>
      <c r="AF60" s="2" t="s">
        <v>58</v>
      </c>
      <c r="AG60" s="58"/>
      <c r="AH60" s="58"/>
      <c r="AI60" s="58"/>
      <c r="AK60" s="57"/>
      <c r="AL60" s="59"/>
      <c r="AM60" s="4"/>
      <c r="AN60" s="4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1"/>
      <c r="FS60" s="141"/>
      <c r="FT60" s="141"/>
      <c r="FU60" s="141"/>
      <c r="FV60" s="141"/>
      <c r="FW60" s="141"/>
      <c r="FX60" s="141"/>
      <c r="FY60" s="141"/>
      <c r="FZ60" s="141"/>
      <c r="GA60" s="141"/>
      <c r="GB60" s="141"/>
      <c r="GC60" s="141"/>
      <c r="GD60" s="141"/>
      <c r="GE60" s="141"/>
      <c r="GF60" s="141"/>
      <c r="GG60" s="141"/>
      <c r="GH60" s="141"/>
      <c r="GI60" s="141"/>
      <c r="GJ60" s="141"/>
      <c r="GK60" s="141"/>
      <c r="GL60" s="141"/>
      <c r="GM60" s="141"/>
      <c r="GN60" s="141"/>
      <c r="GO60" s="141"/>
      <c r="GP60" s="141"/>
      <c r="GQ60" s="141"/>
      <c r="GR60" s="141"/>
      <c r="GS60" s="141"/>
      <c r="GT60" s="141"/>
      <c r="GU60" s="141"/>
      <c r="GV60" s="141"/>
      <c r="GW60" s="141"/>
      <c r="GX60" s="141"/>
      <c r="GY60" s="141"/>
      <c r="GZ60" s="141"/>
      <c r="HA60" s="141"/>
      <c r="HB60" s="141"/>
      <c r="HC60" s="141"/>
      <c r="HD60" s="141"/>
      <c r="HE60" s="141"/>
      <c r="HF60" s="141"/>
      <c r="HG60" s="141"/>
      <c r="HH60" s="141"/>
      <c r="HI60" s="141"/>
      <c r="HJ60" s="141"/>
      <c r="HK60" s="141"/>
      <c r="HL60" s="141"/>
      <c r="HM60" s="141"/>
      <c r="HN60" s="141"/>
      <c r="HO60" s="141"/>
      <c r="HP60" s="141"/>
      <c r="HQ60" s="141"/>
      <c r="HR60" s="141"/>
      <c r="HS60" s="141"/>
      <c r="HT60" s="141"/>
      <c r="HU60" s="141"/>
      <c r="HV60" s="141"/>
      <c r="HW60" s="141"/>
      <c r="HX60" s="141"/>
      <c r="HY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  <c r="IJ60" s="141"/>
      <c r="IK60" s="141"/>
      <c r="IL60" s="141"/>
      <c r="IM60" s="141"/>
      <c r="IN60" s="141"/>
      <c r="IO60" s="141"/>
      <c r="IP60" s="141"/>
      <c r="IQ60" s="141"/>
      <c r="IR60" s="141"/>
      <c r="IS60" s="141"/>
      <c r="IT60" s="141"/>
      <c r="IU60" s="141"/>
      <c r="IV60" s="141"/>
    </row>
    <row r="61" spans="1:256" s="2" customFormat="1" ht="15">
      <c r="A61" s="77"/>
      <c r="B61" s="78"/>
      <c r="C61" s="24"/>
      <c r="E61" s="60"/>
      <c r="F61" s="60"/>
      <c r="G61" s="60"/>
      <c r="J61" s="4"/>
      <c r="K61" s="57"/>
      <c r="S61" s="4"/>
      <c r="T61" s="57"/>
      <c r="U61" s="163"/>
      <c r="AC61" s="57"/>
      <c r="AD61" s="53"/>
      <c r="AE61" s="81"/>
      <c r="AF61" s="2" t="s">
        <v>60</v>
      </c>
      <c r="AG61" s="58"/>
      <c r="AH61" s="58"/>
      <c r="AK61" s="57"/>
      <c r="AL61" s="59"/>
      <c r="AM61" s="4"/>
      <c r="AN61" s="4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1"/>
      <c r="FL61" s="141"/>
      <c r="FM61" s="141"/>
      <c r="FN61" s="141"/>
      <c r="FO61" s="141"/>
      <c r="FP61" s="141"/>
      <c r="FQ61" s="141"/>
      <c r="FR61" s="141"/>
      <c r="FS61" s="141"/>
      <c r="FT61" s="141"/>
      <c r="FU61" s="141"/>
      <c r="FV61" s="141"/>
      <c r="FW61" s="141"/>
      <c r="FX61" s="141"/>
      <c r="FY61" s="141"/>
      <c r="FZ61" s="141"/>
      <c r="GA61" s="141"/>
      <c r="GB61" s="141"/>
      <c r="GC61" s="141"/>
      <c r="GD61" s="141"/>
      <c r="GE61" s="141"/>
      <c r="GF61" s="141"/>
      <c r="GG61" s="141"/>
      <c r="GH61" s="141"/>
      <c r="GI61" s="141"/>
      <c r="GJ61" s="141"/>
      <c r="GK61" s="141"/>
      <c r="GL61" s="141"/>
      <c r="GM61" s="141"/>
      <c r="GN61" s="141"/>
      <c r="GO61" s="141"/>
      <c r="GP61" s="141"/>
      <c r="GQ61" s="141"/>
      <c r="GR61" s="141"/>
      <c r="GS61" s="141"/>
      <c r="GT61" s="141"/>
      <c r="GU61" s="141"/>
      <c r="GV61" s="141"/>
      <c r="GW61" s="141"/>
      <c r="GX61" s="141"/>
      <c r="GY61" s="141"/>
      <c r="GZ61" s="141"/>
      <c r="HA61" s="141"/>
      <c r="HB61" s="141"/>
      <c r="HC61" s="141"/>
      <c r="HD61" s="141"/>
      <c r="HE61" s="141"/>
      <c r="HF61" s="141"/>
      <c r="HG61" s="141"/>
      <c r="HH61" s="141"/>
      <c r="HI61" s="141"/>
      <c r="HJ61" s="141"/>
      <c r="HK61" s="141"/>
      <c r="HL61" s="141"/>
      <c r="HM61" s="141"/>
      <c r="HN61" s="141"/>
      <c r="HO61" s="141"/>
      <c r="HP61" s="141"/>
      <c r="HQ61" s="141"/>
      <c r="HR61" s="141"/>
      <c r="HS61" s="141"/>
      <c r="HT61" s="141"/>
      <c r="HU61" s="141"/>
      <c r="HV61" s="141"/>
      <c r="HW61" s="141"/>
      <c r="HX61" s="141"/>
      <c r="HY61" s="141"/>
      <c r="HZ61" s="141"/>
      <c r="IA61" s="141"/>
      <c r="IB61" s="141"/>
      <c r="IC61" s="141"/>
      <c r="ID61" s="141"/>
      <c r="IE61" s="141"/>
      <c r="IF61" s="141"/>
      <c r="IG61" s="141"/>
      <c r="IH61" s="141"/>
      <c r="II61" s="141"/>
      <c r="IJ61" s="141"/>
      <c r="IK61" s="141"/>
      <c r="IL61" s="141"/>
      <c r="IM61" s="141"/>
      <c r="IN61" s="141"/>
      <c r="IO61" s="141"/>
      <c r="IP61" s="141"/>
      <c r="IQ61" s="141"/>
      <c r="IR61" s="141"/>
      <c r="IS61" s="141"/>
      <c r="IT61" s="141"/>
      <c r="IU61" s="141"/>
      <c r="IV61" s="141"/>
    </row>
    <row r="62" spans="1:256" s="2" customFormat="1" ht="15">
      <c r="A62" s="77"/>
      <c r="C62" s="53"/>
      <c r="E62" s="60"/>
      <c r="F62" s="60"/>
      <c r="G62" s="60"/>
      <c r="J62" s="4"/>
      <c r="K62" s="4"/>
      <c r="S62" s="4"/>
      <c r="T62" s="57"/>
      <c r="U62" s="141"/>
      <c r="AC62" s="4"/>
      <c r="AE62" s="81"/>
      <c r="AF62" s="2" t="s">
        <v>61</v>
      </c>
      <c r="AG62" s="58"/>
      <c r="AH62" s="58"/>
      <c r="AK62" s="4"/>
      <c r="AL62" s="59"/>
      <c r="AM62" s="4"/>
      <c r="AN62" s="4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  <c r="FL62" s="141"/>
      <c r="FM62" s="141"/>
      <c r="FN62" s="141"/>
      <c r="FO62" s="141"/>
      <c r="FP62" s="141"/>
      <c r="FQ62" s="141"/>
      <c r="FR62" s="141"/>
      <c r="FS62" s="141"/>
      <c r="FT62" s="141"/>
      <c r="FU62" s="141"/>
      <c r="FV62" s="141"/>
      <c r="FW62" s="141"/>
      <c r="FX62" s="141"/>
      <c r="FY62" s="141"/>
      <c r="FZ62" s="141"/>
      <c r="GA62" s="141"/>
      <c r="GB62" s="141"/>
      <c r="GC62" s="141"/>
      <c r="GD62" s="141"/>
      <c r="GE62" s="141"/>
      <c r="GF62" s="141"/>
      <c r="GG62" s="141"/>
      <c r="GH62" s="141"/>
      <c r="GI62" s="141"/>
      <c r="GJ62" s="141"/>
      <c r="GK62" s="141"/>
      <c r="GL62" s="141"/>
      <c r="GM62" s="141"/>
      <c r="GN62" s="141"/>
      <c r="GO62" s="141"/>
      <c r="GP62" s="141"/>
      <c r="GQ62" s="141"/>
      <c r="GR62" s="141"/>
      <c r="GS62" s="141"/>
      <c r="GT62" s="141"/>
      <c r="GU62" s="141"/>
      <c r="GV62" s="141"/>
      <c r="GW62" s="141"/>
      <c r="GX62" s="141"/>
      <c r="GY62" s="141"/>
      <c r="GZ62" s="141"/>
      <c r="HA62" s="141"/>
      <c r="HB62" s="141"/>
      <c r="HC62" s="141"/>
      <c r="HD62" s="141"/>
      <c r="HE62" s="141"/>
      <c r="HF62" s="141"/>
      <c r="HG62" s="141"/>
      <c r="HH62" s="141"/>
      <c r="HI62" s="141"/>
      <c r="HJ62" s="141"/>
      <c r="HK62" s="141"/>
      <c r="HL62" s="141"/>
      <c r="HM62" s="141"/>
      <c r="HN62" s="141"/>
      <c r="HO62" s="141"/>
      <c r="HP62" s="141"/>
      <c r="HQ62" s="141"/>
      <c r="HR62" s="141"/>
      <c r="HS62" s="141"/>
      <c r="HT62" s="141"/>
      <c r="HU62" s="141"/>
      <c r="HV62" s="141"/>
      <c r="HW62" s="141"/>
      <c r="HX62" s="141"/>
      <c r="HY62" s="141"/>
      <c r="HZ62" s="141"/>
      <c r="IA62" s="141"/>
      <c r="IB62" s="141"/>
      <c r="IC62" s="141"/>
      <c r="ID62" s="141"/>
      <c r="IE62" s="141"/>
      <c r="IF62" s="141"/>
      <c r="IG62" s="141"/>
      <c r="IH62" s="141"/>
      <c r="II62" s="141"/>
      <c r="IJ62" s="141"/>
      <c r="IK62" s="141"/>
      <c r="IL62" s="141"/>
      <c r="IM62" s="141"/>
      <c r="IN62" s="141"/>
      <c r="IO62" s="141"/>
      <c r="IP62" s="141"/>
      <c r="IQ62" s="141"/>
      <c r="IR62" s="141"/>
      <c r="IS62" s="141"/>
      <c r="IT62" s="141"/>
      <c r="IU62" s="141"/>
      <c r="IV62" s="141"/>
    </row>
    <row r="63" spans="1:256" s="2" customFormat="1" ht="15">
      <c r="A63" s="77"/>
      <c r="B63" s="78"/>
      <c r="C63" s="79"/>
      <c r="E63" s="60"/>
      <c r="F63" s="60"/>
      <c r="G63" s="60"/>
      <c r="J63" s="4"/>
      <c r="K63" s="57"/>
      <c r="S63" s="4"/>
      <c r="T63" s="57"/>
      <c r="U63" s="141"/>
      <c r="AC63" s="4"/>
      <c r="AE63" s="82"/>
      <c r="AF63" s="2" t="s">
        <v>62</v>
      </c>
      <c r="AG63" s="58"/>
      <c r="AH63" s="58"/>
      <c r="AK63" s="4"/>
      <c r="AL63" s="59"/>
      <c r="AM63" s="4"/>
      <c r="AN63" s="4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  <c r="FQ63" s="141"/>
      <c r="FR63" s="141"/>
      <c r="FS63" s="141"/>
      <c r="FT63" s="141"/>
      <c r="FU63" s="141"/>
      <c r="FV63" s="141"/>
      <c r="FW63" s="141"/>
      <c r="FX63" s="141"/>
      <c r="FY63" s="141"/>
      <c r="FZ63" s="141"/>
      <c r="GA63" s="141"/>
      <c r="GB63" s="141"/>
      <c r="GC63" s="141"/>
      <c r="GD63" s="141"/>
      <c r="GE63" s="141"/>
      <c r="GF63" s="141"/>
      <c r="GG63" s="141"/>
      <c r="GH63" s="141"/>
      <c r="GI63" s="141"/>
      <c r="GJ63" s="141"/>
      <c r="GK63" s="141"/>
      <c r="GL63" s="141"/>
      <c r="GM63" s="141"/>
      <c r="GN63" s="141"/>
      <c r="GO63" s="141"/>
      <c r="GP63" s="141"/>
      <c r="GQ63" s="141"/>
      <c r="GR63" s="141"/>
      <c r="GS63" s="141"/>
      <c r="GT63" s="141"/>
      <c r="GU63" s="141"/>
      <c r="GV63" s="141"/>
      <c r="GW63" s="141"/>
      <c r="GX63" s="141"/>
      <c r="GY63" s="141"/>
      <c r="GZ63" s="141"/>
      <c r="HA63" s="141"/>
      <c r="HB63" s="141"/>
      <c r="HC63" s="141"/>
      <c r="HD63" s="141"/>
      <c r="HE63" s="141"/>
      <c r="HF63" s="141"/>
      <c r="HG63" s="141"/>
      <c r="HH63" s="141"/>
      <c r="HI63" s="141"/>
      <c r="HJ63" s="141"/>
      <c r="HK63" s="141"/>
      <c r="HL63" s="141"/>
      <c r="HM63" s="141"/>
      <c r="HN63" s="141"/>
      <c r="HO63" s="141"/>
      <c r="HP63" s="141"/>
      <c r="HQ63" s="141"/>
      <c r="HR63" s="141"/>
      <c r="HS63" s="141"/>
      <c r="HT63" s="141"/>
      <c r="HU63" s="141"/>
      <c r="HV63" s="141"/>
      <c r="HW63" s="141"/>
      <c r="HX63" s="141"/>
      <c r="HY63" s="141"/>
      <c r="HZ63" s="141"/>
      <c r="IA63" s="141"/>
      <c r="IB63" s="141"/>
      <c r="IC63" s="141"/>
      <c r="ID63" s="141"/>
      <c r="IE63" s="141"/>
      <c r="IF63" s="141"/>
      <c r="IG63" s="141"/>
      <c r="IH63" s="141"/>
      <c r="II63" s="141"/>
      <c r="IJ63" s="141"/>
      <c r="IK63" s="141"/>
      <c r="IL63" s="141"/>
      <c r="IM63" s="141"/>
      <c r="IN63" s="141"/>
      <c r="IO63" s="141"/>
      <c r="IP63" s="141"/>
      <c r="IQ63" s="141"/>
      <c r="IR63" s="141"/>
      <c r="IS63" s="141"/>
      <c r="IT63" s="141"/>
      <c r="IU63" s="141"/>
      <c r="IV63" s="141"/>
    </row>
    <row r="64" spans="1:38" ht="15">
      <c r="A64" s="77"/>
      <c r="B64" s="78"/>
      <c r="C64" s="53"/>
      <c r="K64" s="224"/>
      <c r="AE64" s="82"/>
      <c r="AF64" s="25" t="s">
        <v>63</v>
      </c>
      <c r="AG64" s="58"/>
      <c r="AH64" s="58"/>
      <c r="AJ64" s="25"/>
      <c r="AK64" s="84"/>
      <c r="AL64" s="86"/>
    </row>
    <row r="65" spans="1:38" ht="15">
      <c r="A65" s="77"/>
      <c r="C65" s="79"/>
      <c r="J65" s="224"/>
      <c r="K65" s="224"/>
      <c r="AE65" s="87"/>
      <c r="AF65" s="25" t="s">
        <v>64</v>
      </c>
      <c r="AG65" s="58"/>
      <c r="AH65" s="58"/>
      <c r="AJ65" s="25"/>
      <c r="AK65" s="84"/>
      <c r="AL65" s="86"/>
    </row>
    <row r="66" spans="1:37" ht="15">
      <c r="A66" s="28"/>
      <c r="C66" s="79"/>
      <c r="J66" s="224"/>
      <c r="K66" s="224"/>
      <c r="AE66" s="87"/>
      <c r="AF66" s="25" t="s">
        <v>65</v>
      </c>
      <c r="AG66" s="58"/>
      <c r="AH66" s="58"/>
      <c r="AJ66" s="25"/>
      <c r="AK66" s="84"/>
    </row>
    <row r="67" spans="1:256" s="88" customFormat="1" ht="15">
      <c r="A67" s="28"/>
      <c r="B67" s="25"/>
      <c r="D67" s="25"/>
      <c r="H67" s="25"/>
      <c r="I67" s="25"/>
      <c r="J67" s="224"/>
      <c r="K67" s="224"/>
      <c r="L67" s="25"/>
      <c r="M67" s="25"/>
      <c r="N67" s="25"/>
      <c r="O67" s="25"/>
      <c r="P67" s="25"/>
      <c r="Q67" s="25"/>
      <c r="R67" s="25"/>
      <c r="S67" s="84"/>
      <c r="T67" s="84"/>
      <c r="U67" s="144"/>
      <c r="AC67" s="84"/>
      <c r="AD67" s="25"/>
      <c r="AE67" s="87"/>
      <c r="AF67" s="88" t="s">
        <v>66</v>
      </c>
      <c r="AG67" s="58"/>
      <c r="AH67" s="58"/>
      <c r="AJ67" s="2"/>
      <c r="AK67" s="84"/>
      <c r="AM67" s="84"/>
      <c r="AN67" s="84"/>
      <c r="AO67" s="25"/>
      <c r="AP67" s="25"/>
      <c r="AQ67" s="141"/>
      <c r="AR67" s="141"/>
      <c r="AS67" s="141"/>
      <c r="AT67" s="141"/>
      <c r="AU67" s="141"/>
      <c r="AV67" s="141"/>
      <c r="AW67" s="141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  <c r="IT67" s="59"/>
      <c r="IU67" s="59"/>
      <c r="IV67" s="59"/>
    </row>
    <row r="68" spans="1:256" s="88" customFormat="1" ht="15">
      <c r="A68" s="28"/>
      <c r="B68" s="25"/>
      <c r="C68" s="24"/>
      <c r="D68" s="25"/>
      <c r="H68" s="25"/>
      <c r="I68" s="25"/>
      <c r="J68" s="224"/>
      <c r="K68" s="224"/>
      <c r="L68" s="25"/>
      <c r="M68" s="25"/>
      <c r="N68" s="25"/>
      <c r="O68" s="25"/>
      <c r="P68" s="25"/>
      <c r="Q68" s="25"/>
      <c r="R68" s="25"/>
      <c r="S68" s="84"/>
      <c r="T68" s="84"/>
      <c r="U68" s="144"/>
      <c r="AC68" s="84"/>
      <c r="AD68" s="25"/>
      <c r="AE68" s="87"/>
      <c r="AF68" s="88" t="s">
        <v>67</v>
      </c>
      <c r="AG68" s="58"/>
      <c r="AH68" s="58"/>
      <c r="AI68" s="2"/>
      <c r="AJ68" s="2"/>
      <c r="AK68" s="84"/>
      <c r="AM68" s="84"/>
      <c r="AN68" s="84"/>
      <c r="AO68" s="25"/>
      <c r="AP68" s="25"/>
      <c r="AQ68" s="141"/>
      <c r="AR68" s="141"/>
      <c r="AS68" s="141"/>
      <c r="AT68" s="141"/>
      <c r="AU68" s="141"/>
      <c r="AV68" s="141"/>
      <c r="AW68" s="141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  <c r="IP68" s="59"/>
      <c r="IQ68" s="59"/>
      <c r="IR68" s="59"/>
      <c r="IS68" s="59"/>
      <c r="IT68" s="59"/>
      <c r="IU68" s="59"/>
      <c r="IV68" s="59"/>
    </row>
    <row r="69" spans="1:256" s="88" customFormat="1" ht="15">
      <c r="A69" s="25"/>
      <c r="B69" s="25"/>
      <c r="C69" s="24"/>
      <c r="D69" s="25"/>
      <c r="H69" s="25"/>
      <c r="I69" s="25"/>
      <c r="J69" s="224"/>
      <c r="K69" s="224"/>
      <c r="L69" s="25"/>
      <c r="M69" s="25"/>
      <c r="N69" s="25"/>
      <c r="O69" s="25"/>
      <c r="P69" s="25"/>
      <c r="Q69" s="25"/>
      <c r="R69" s="25"/>
      <c r="S69" s="84"/>
      <c r="T69" s="84"/>
      <c r="U69" s="144"/>
      <c r="AC69" s="84"/>
      <c r="AD69" s="25"/>
      <c r="AE69" s="87"/>
      <c r="AF69" s="88" t="s">
        <v>70</v>
      </c>
      <c r="AG69" s="58"/>
      <c r="AH69" s="58"/>
      <c r="AI69" s="2"/>
      <c r="AJ69" s="2"/>
      <c r="AK69" s="84"/>
      <c r="AM69" s="84"/>
      <c r="AN69" s="84"/>
      <c r="AO69" s="25"/>
      <c r="AP69" s="25"/>
      <c r="AQ69" s="141"/>
      <c r="AR69" s="141"/>
      <c r="AS69" s="141"/>
      <c r="AT69" s="141"/>
      <c r="AU69" s="141"/>
      <c r="AV69" s="141"/>
      <c r="AW69" s="141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  <c r="IS69" s="59"/>
      <c r="IT69" s="59"/>
      <c r="IU69" s="59"/>
      <c r="IV69" s="59"/>
    </row>
    <row r="70" spans="1:256" s="88" customFormat="1" ht="15">
      <c r="A70" s="25"/>
      <c r="B70" s="25"/>
      <c r="C70" s="24"/>
      <c r="D70" s="25"/>
      <c r="H70" s="25"/>
      <c r="I70" s="25"/>
      <c r="J70" s="224"/>
      <c r="K70" s="224"/>
      <c r="L70" s="25"/>
      <c r="M70" s="25"/>
      <c r="N70" s="25"/>
      <c r="O70" s="25"/>
      <c r="P70" s="25"/>
      <c r="Q70" s="25"/>
      <c r="R70" s="25"/>
      <c r="S70" s="84"/>
      <c r="T70" s="84"/>
      <c r="U70" s="144"/>
      <c r="AC70" s="84"/>
      <c r="AD70" s="25"/>
      <c r="AE70" s="87"/>
      <c r="AF70" s="88" t="s">
        <v>69</v>
      </c>
      <c r="AG70" s="58"/>
      <c r="AH70" s="58"/>
      <c r="AI70" s="2"/>
      <c r="AJ70" s="2"/>
      <c r="AK70" s="84"/>
      <c r="AM70" s="84"/>
      <c r="AN70" s="84"/>
      <c r="AO70" s="25"/>
      <c r="AP70" s="25"/>
      <c r="AQ70" s="141"/>
      <c r="AR70" s="141"/>
      <c r="AS70" s="141"/>
      <c r="AT70" s="141"/>
      <c r="AU70" s="141"/>
      <c r="AV70" s="141"/>
      <c r="AW70" s="141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  <c r="IS70" s="59"/>
      <c r="IT70" s="59"/>
      <c r="IU70" s="59"/>
      <c r="IV70" s="59"/>
    </row>
    <row r="71" spans="1:256" s="88" customFormat="1" ht="15">
      <c r="A71" s="25"/>
      <c r="B71" s="25"/>
      <c r="C71" s="24"/>
      <c r="D71" s="25"/>
      <c r="H71" s="25"/>
      <c r="I71" s="25"/>
      <c r="J71" s="224"/>
      <c r="K71" s="224"/>
      <c r="L71" s="25"/>
      <c r="M71" s="25"/>
      <c r="N71" s="25"/>
      <c r="O71" s="25"/>
      <c r="P71" s="25"/>
      <c r="Q71" s="25"/>
      <c r="R71" s="25"/>
      <c r="S71" s="84"/>
      <c r="T71" s="84"/>
      <c r="U71" s="144"/>
      <c r="AC71" s="84"/>
      <c r="AD71" s="25"/>
      <c r="AE71" s="87"/>
      <c r="AF71" s="88" t="s">
        <v>68</v>
      </c>
      <c r="AG71" s="232"/>
      <c r="AH71" s="232"/>
      <c r="AK71" s="84"/>
      <c r="AM71" s="84"/>
      <c r="AN71" s="84"/>
      <c r="AO71" s="25"/>
      <c r="AP71" s="25"/>
      <c r="AQ71" s="141"/>
      <c r="AR71" s="141"/>
      <c r="AS71" s="141"/>
      <c r="AT71" s="141"/>
      <c r="AU71" s="141"/>
      <c r="AV71" s="141"/>
      <c r="AW71" s="141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59"/>
      <c r="IS71" s="59"/>
      <c r="IT71" s="59"/>
      <c r="IU71" s="59"/>
      <c r="IV71" s="59"/>
    </row>
    <row r="72" spans="1:256" s="88" customFormat="1" ht="15">
      <c r="A72" s="25"/>
      <c r="B72" s="25"/>
      <c r="C72" s="24"/>
      <c r="D72" s="25"/>
      <c r="H72" s="25"/>
      <c r="I72" s="25"/>
      <c r="J72" s="84"/>
      <c r="K72" s="84"/>
      <c r="L72" s="25"/>
      <c r="M72" s="25"/>
      <c r="N72" s="25"/>
      <c r="O72" s="25"/>
      <c r="P72" s="25"/>
      <c r="Q72" s="25"/>
      <c r="R72" s="25"/>
      <c r="S72" s="84"/>
      <c r="T72" s="84"/>
      <c r="U72" s="144"/>
      <c r="AC72" s="224"/>
      <c r="AD72" s="25"/>
      <c r="AE72" s="87"/>
      <c r="AK72" s="84"/>
      <c r="AM72" s="84"/>
      <c r="AN72" s="84"/>
      <c r="AO72" s="25"/>
      <c r="AP72" s="25"/>
      <c r="AQ72" s="141"/>
      <c r="AR72" s="141"/>
      <c r="AS72" s="141"/>
      <c r="AT72" s="141"/>
      <c r="AU72" s="141"/>
      <c r="AV72" s="141"/>
      <c r="AW72" s="141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59"/>
      <c r="IS72" s="59"/>
      <c r="IT72" s="59"/>
      <c r="IU72" s="59"/>
      <c r="IV72" s="59"/>
    </row>
    <row r="73" spans="1:256" s="88" customFormat="1" ht="15">
      <c r="A73" s="25"/>
      <c r="B73" s="25"/>
      <c r="C73" s="24"/>
      <c r="D73" s="25"/>
      <c r="H73" s="25"/>
      <c r="I73" s="25"/>
      <c r="J73" s="84"/>
      <c r="K73" s="84"/>
      <c r="L73" s="25"/>
      <c r="M73" s="25"/>
      <c r="N73" s="25"/>
      <c r="O73" s="25"/>
      <c r="P73" s="25"/>
      <c r="Q73" s="25"/>
      <c r="R73" s="25"/>
      <c r="S73" s="84"/>
      <c r="T73" s="84"/>
      <c r="U73" s="144"/>
      <c r="AC73" s="224"/>
      <c r="AD73" s="25"/>
      <c r="AE73" s="87"/>
      <c r="AJ73" s="28"/>
      <c r="AK73" s="84"/>
      <c r="AM73" s="84"/>
      <c r="AN73" s="84"/>
      <c r="AO73" s="25"/>
      <c r="AP73" s="25"/>
      <c r="AQ73" s="141"/>
      <c r="AR73" s="141"/>
      <c r="AS73" s="141"/>
      <c r="AT73" s="141"/>
      <c r="AU73" s="141"/>
      <c r="AV73" s="141"/>
      <c r="AW73" s="141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59"/>
      <c r="IS73" s="59"/>
      <c r="IT73" s="59"/>
      <c r="IU73" s="59"/>
      <c r="IV73" s="59"/>
    </row>
    <row r="74" spans="1:256" s="88" customFormat="1" ht="15">
      <c r="A74" s="28"/>
      <c r="B74" s="25"/>
      <c r="C74" s="24"/>
      <c r="D74" s="25"/>
      <c r="E74" s="223"/>
      <c r="F74" s="83"/>
      <c r="G74" s="83"/>
      <c r="H74" s="25"/>
      <c r="I74" s="25"/>
      <c r="J74" s="84"/>
      <c r="K74" s="84"/>
      <c r="L74" s="25"/>
      <c r="M74" s="25"/>
      <c r="N74" s="25"/>
      <c r="O74" s="25"/>
      <c r="P74" s="25"/>
      <c r="Q74" s="25"/>
      <c r="R74" s="25"/>
      <c r="S74" s="84"/>
      <c r="T74" s="84"/>
      <c r="U74" s="144"/>
      <c r="V74" s="25"/>
      <c r="AC74" s="84"/>
      <c r="AD74" s="25"/>
      <c r="AE74" s="90"/>
      <c r="AF74" s="25"/>
      <c r="AJ74" s="25"/>
      <c r="AK74" s="84"/>
      <c r="AM74" s="84"/>
      <c r="AN74" s="84"/>
      <c r="AO74" s="25"/>
      <c r="AP74" s="25"/>
      <c r="AQ74" s="141"/>
      <c r="AR74" s="141"/>
      <c r="AS74" s="141"/>
      <c r="AT74" s="141"/>
      <c r="AU74" s="141"/>
      <c r="AV74" s="141"/>
      <c r="AW74" s="141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S74" s="59"/>
      <c r="IT74" s="59"/>
      <c r="IU74" s="59"/>
      <c r="IV74" s="59"/>
    </row>
    <row r="75" spans="1:256" s="88" customFormat="1" ht="15">
      <c r="A75" s="28"/>
      <c r="B75" s="25"/>
      <c r="C75" s="24"/>
      <c r="D75" s="25"/>
      <c r="E75" s="25"/>
      <c r="F75" s="25"/>
      <c r="G75" s="28"/>
      <c r="H75" s="25"/>
      <c r="I75" s="25"/>
      <c r="J75" s="84"/>
      <c r="K75" s="84"/>
      <c r="L75" s="25"/>
      <c r="M75" s="25"/>
      <c r="N75" s="25"/>
      <c r="O75" s="25"/>
      <c r="P75" s="25"/>
      <c r="Q75" s="25"/>
      <c r="R75" s="25"/>
      <c r="S75" s="84"/>
      <c r="T75" s="84"/>
      <c r="U75" s="144"/>
      <c r="V75" s="25"/>
      <c r="AC75" s="84"/>
      <c r="AD75" s="25"/>
      <c r="AE75" s="82"/>
      <c r="AF75" s="25"/>
      <c r="AG75" s="58"/>
      <c r="AH75" s="58"/>
      <c r="AI75" s="2"/>
      <c r="AJ75" s="2"/>
      <c r="AK75" s="84"/>
      <c r="AM75" s="84"/>
      <c r="AN75" s="84"/>
      <c r="AO75" s="25"/>
      <c r="AP75" s="25"/>
      <c r="AQ75" s="141"/>
      <c r="AR75" s="141"/>
      <c r="AS75" s="141"/>
      <c r="AT75" s="141"/>
      <c r="AU75" s="141"/>
      <c r="AV75" s="141"/>
      <c r="AW75" s="141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  <c r="IT75" s="59"/>
      <c r="IU75" s="59"/>
      <c r="IV75" s="59"/>
    </row>
    <row r="76" spans="1:256" s="88" customFormat="1" ht="15">
      <c r="A76" s="28"/>
      <c r="B76" s="25"/>
      <c r="C76" s="24"/>
      <c r="D76" s="25"/>
      <c r="E76" s="25"/>
      <c r="F76" s="25"/>
      <c r="G76" s="25"/>
      <c r="H76" s="25"/>
      <c r="I76" s="25"/>
      <c r="J76" s="84"/>
      <c r="K76" s="84"/>
      <c r="L76" s="25"/>
      <c r="M76" s="25"/>
      <c r="N76" s="25"/>
      <c r="O76" s="25"/>
      <c r="P76" s="25"/>
      <c r="Q76" s="25"/>
      <c r="R76" s="25"/>
      <c r="S76" s="84"/>
      <c r="T76" s="84"/>
      <c r="U76" s="144"/>
      <c r="V76" s="25"/>
      <c r="AC76" s="84"/>
      <c r="AD76" s="25"/>
      <c r="AE76" s="82"/>
      <c r="AF76" s="93"/>
      <c r="AG76" s="58"/>
      <c r="AH76" s="58"/>
      <c r="AI76" s="231"/>
      <c r="AJ76" s="72"/>
      <c r="AK76" s="84"/>
      <c r="AM76" s="84"/>
      <c r="AN76" s="84"/>
      <c r="AO76" s="25"/>
      <c r="AP76" s="25"/>
      <c r="AQ76" s="141"/>
      <c r="AR76" s="141"/>
      <c r="AS76" s="141"/>
      <c r="AT76" s="141"/>
      <c r="AU76" s="141"/>
      <c r="AV76" s="141"/>
      <c r="AW76" s="141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59"/>
      <c r="IC76" s="59"/>
      <c r="ID76" s="59"/>
      <c r="IE76" s="59"/>
      <c r="IF76" s="59"/>
      <c r="IG76" s="59"/>
      <c r="IH76" s="59"/>
      <c r="II76" s="59"/>
      <c r="IJ76" s="59"/>
      <c r="IK76" s="59"/>
      <c r="IL76" s="59"/>
      <c r="IM76" s="59"/>
      <c r="IN76" s="59"/>
      <c r="IO76" s="59"/>
      <c r="IP76" s="59"/>
      <c r="IQ76" s="59"/>
      <c r="IR76" s="59"/>
      <c r="IS76" s="59"/>
      <c r="IT76" s="59"/>
      <c r="IU76" s="59"/>
      <c r="IV76" s="59"/>
    </row>
    <row r="77" spans="1:256" s="88" customFormat="1" ht="15">
      <c r="A77" s="25"/>
      <c r="B77" s="25"/>
      <c r="C77" s="24"/>
      <c r="D77" s="25"/>
      <c r="E77" s="25"/>
      <c r="F77" s="25"/>
      <c r="G77" s="25"/>
      <c r="H77" s="25"/>
      <c r="I77" s="25"/>
      <c r="J77" s="84"/>
      <c r="K77" s="84"/>
      <c r="L77" s="25"/>
      <c r="M77" s="25"/>
      <c r="N77" s="25"/>
      <c r="O77" s="25"/>
      <c r="P77" s="25"/>
      <c r="Q77" s="25"/>
      <c r="R77" s="25"/>
      <c r="S77" s="84"/>
      <c r="T77" s="84"/>
      <c r="U77" s="144"/>
      <c r="V77" s="25"/>
      <c r="AC77" s="84"/>
      <c r="AD77" s="25"/>
      <c r="AE77" s="82"/>
      <c r="AF77" s="25"/>
      <c r="AJ77" s="225"/>
      <c r="AK77" s="224"/>
      <c r="AM77" s="84"/>
      <c r="AN77" s="84"/>
      <c r="AO77" s="25"/>
      <c r="AP77" s="25"/>
      <c r="AQ77" s="141"/>
      <c r="AR77" s="141"/>
      <c r="AS77" s="141"/>
      <c r="AT77" s="141"/>
      <c r="AU77" s="141"/>
      <c r="AV77" s="141"/>
      <c r="AW77" s="141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  <c r="IA77" s="59"/>
      <c r="IB77" s="59"/>
      <c r="IC77" s="59"/>
      <c r="ID77" s="59"/>
      <c r="IE77" s="59"/>
      <c r="IF77" s="59"/>
      <c r="IG77" s="59"/>
      <c r="IH77" s="59"/>
      <c r="II77" s="59"/>
      <c r="IJ77" s="59"/>
      <c r="IK77" s="59"/>
      <c r="IL77" s="59"/>
      <c r="IM77" s="59"/>
      <c r="IN77" s="59"/>
      <c r="IO77" s="59"/>
      <c r="IP77" s="59"/>
      <c r="IQ77" s="59"/>
      <c r="IR77" s="59"/>
      <c r="IS77" s="59"/>
      <c r="IT77" s="59"/>
      <c r="IU77" s="59"/>
      <c r="IV77" s="59"/>
    </row>
    <row r="78" spans="1:256" s="88" customFormat="1" ht="15">
      <c r="A78" s="25"/>
      <c r="B78" s="25"/>
      <c r="C78" s="26"/>
      <c r="D78" s="25"/>
      <c r="E78" s="25"/>
      <c r="F78" s="25"/>
      <c r="G78" s="25"/>
      <c r="H78" s="25"/>
      <c r="I78" s="25"/>
      <c r="J78" s="84"/>
      <c r="K78" s="84"/>
      <c r="L78" s="25"/>
      <c r="M78" s="25"/>
      <c r="N78" s="25"/>
      <c r="O78" s="25"/>
      <c r="P78" s="25"/>
      <c r="Q78" s="25"/>
      <c r="R78" s="25"/>
      <c r="S78" s="84"/>
      <c r="T78" s="84"/>
      <c r="U78" s="144"/>
      <c r="V78" s="25"/>
      <c r="W78" s="25"/>
      <c r="AA78" s="25"/>
      <c r="AB78" s="84"/>
      <c r="AC78" s="84"/>
      <c r="AD78" s="25"/>
      <c r="AE78" s="82"/>
      <c r="AF78" s="223"/>
      <c r="AG78" s="83"/>
      <c r="AH78" s="83"/>
      <c r="AI78" s="25"/>
      <c r="AM78" s="84"/>
      <c r="AN78" s="84"/>
      <c r="AO78" s="25"/>
      <c r="AP78" s="25"/>
      <c r="AQ78" s="141"/>
      <c r="AR78" s="141"/>
      <c r="AS78" s="141"/>
      <c r="AT78" s="141"/>
      <c r="AU78" s="141"/>
      <c r="AV78" s="141"/>
      <c r="AW78" s="141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  <c r="IP78" s="59"/>
      <c r="IQ78" s="59"/>
      <c r="IR78" s="59"/>
      <c r="IS78" s="59"/>
      <c r="IT78" s="59"/>
      <c r="IU78" s="59"/>
      <c r="IV78" s="59"/>
    </row>
    <row r="79" spans="1:256" s="88" customFormat="1" ht="15">
      <c r="A79" s="25"/>
      <c r="B79" s="25"/>
      <c r="C79" s="26"/>
      <c r="D79" s="25"/>
      <c r="E79" s="25"/>
      <c r="F79" s="25"/>
      <c r="G79" s="25"/>
      <c r="H79" s="25"/>
      <c r="I79" s="25"/>
      <c r="J79" s="84"/>
      <c r="K79" s="84"/>
      <c r="L79" s="25"/>
      <c r="M79" s="25"/>
      <c r="N79" s="25"/>
      <c r="O79" s="25"/>
      <c r="P79" s="25"/>
      <c r="Q79" s="25"/>
      <c r="R79" s="25"/>
      <c r="S79" s="84"/>
      <c r="T79" s="84"/>
      <c r="U79" s="144"/>
      <c r="V79" s="25"/>
      <c r="W79" s="25"/>
      <c r="X79" s="28"/>
      <c r="Y79" s="28"/>
      <c r="Z79" s="25"/>
      <c r="AA79" s="25"/>
      <c r="AB79" s="84"/>
      <c r="AC79" s="84"/>
      <c r="AD79" s="25"/>
      <c r="AE79" s="94"/>
      <c r="AF79" s="95"/>
      <c r="AG79" s="83"/>
      <c r="AH79" s="83"/>
      <c r="AI79" s="25"/>
      <c r="AM79" s="84"/>
      <c r="AN79" s="84"/>
      <c r="AO79" s="25"/>
      <c r="AP79" s="25"/>
      <c r="AQ79" s="141"/>
      <c r="AR79" s="141"/>
      <c r="AS79" s="141"/>
      <c r="AT79" s="141"/>
      <c r="AU79" s="141"/>
      <c r="AV79" s="141"/>
      <c r="AW79" s="141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  <c r="IP79" s="59"/>
      <c r="IQ79" s="59"/>
      <c r="IR79" s="59"/>
      <c r="IS79" s="59"/>
      <c r="IT79" s="59"/>
      <c r="IU79" s="59"/>
      <c r="IV79" s="59"/>
    </row>
    <row r="80" spans="1:256" s="88" customFormat="1" ht="15">
      <c r="A80" s="25"/>
      <c r="B80" s="25"/>
      <c r="C80" s="26"/>
      <c r="D80" s="25"/>
      <c r="E80" s="25"/>
      <c r="F80" s="28"/>
      <c r="G80" s="25"/>
      <c r="H80" s="25"/>
      <c r="I80" s="25"/>
      <c r="J80" s="84"/>
      <c r="K80" s="84"/>
      <c r="L80" s="25"/>
      <c r="M80" s="25"/>
      <c r="N80" s="25"/>
      <c r="O80" s="25"/>
      <c r="P80" s="25"/>
      <c r="Q80" s="25"/>
      <c r="R80" s="25"/>
      <c r="S80" s="84"/>
      <c r="T80" s="84"/>
      <c r="U80" s="144"/>
      <c r="V80" s="25"/>
      <c r="W80" s="25"/>
      <c r="X80" s="25"/>
      <c r="Y80" s="25"/>
      <c r="Z80" s="25"/>
      <c r="AA80" s="25"/>
      <c r="AB80" s="84"/>
      <c r="AC80" s="84"/>
      <c r="AD80" s="25"/>
      <c r="AE80" s="87"/>
      <c r="AF80" s="83"/>
      <c r="AG80" s="83"/>
      <c r="AH80" s="25"/>
      <c r="AI80" s="25"/>
      <c r="AM80" s="84"/>
      <c r="AN80" s="84"/>
      <c r="AO80" s="25"/>
      <c r="AP80" s="25"/>
      <c r="AQ80" s="141"/>
      <c r="AR80" s="141"/>
      <c r="AS80" s="141"/>
      <c r="AT80" s="141"/>
      <c r="AU80" s="141"/>
      <c r="AV80" s="141"/>
      <c r="AW80" s="141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/>
      <c r="IN80" s="59"/>
      <c r="IO80" s="59"/>
      <c r="IP80" s="59"/>
      <c r="IQ80" s="59"/>
      <c r="IR80" s="59"/>
      <c r="IS80" s="59"/>
      <c r="IT80" s="59"/>
      <c r="IU80" s="59"/>
      <c r="IV80" s="59"/>
    </row>
    <row r="81" spans="1:256" s="88" customFormat="1" ht="15">
      <c r="A81" s="25"/>
      <c r="B81" s="25"/>
      <c r="C81" s="26"/>
      <c r="D81" s="25"/>
      <c r="E81" s="25"/>
      <c r="F81" s="28"/>
      <c r="G81" s="28"/>
      <c r="H81" s="25"/>
      <c r="I81" s="25"/>
      <c r="J81" s="84"/>
      <c r="K81" s="84"/>
      <c r="L81" s="25"/>
      <c r="M81" s="25"/>
      <c r="N81" s="25"/>
      <c r="O81" s="25"/>
      <c r="P81" s="25"/>
      <c r="Q81" s="25"/>
      <c r="R81" s="25"/>
      <c r="S81" s="84"/>
      <c r="T81" s="84"/>
      <c r="U81" s="144"/>
      <c r="V81" s="25"/>
      <c r="W81" s="25"/>
      <c r="X81" s="25"/>
      <c r="Y81" s="25"/>
      <c r="Z81" s="25"/>
      <c r="AA81" s="25"/>
      <c r="AB81" s="84"/>
      <c r="AC81" s="84"/>
      <c r="AD81" s="25"/>
      <c r="AE81" s="95"/>
      <c r="AF81" s="83"/>
      <c r="AG81" s="83"/>
      <c r="AH81" s="25"/>
      <c r="AI81" s="25"/>
      <c r="AM81" s="84"/>
      <c r="AN81" s="84"/>
      <c r="AO81" s="25"/>
      <c r="AP81" s="25"/>
      <c r="AQ81" s="141"/>
      <c r="AR81" s="141"/>
      <c r="AS81" s="141"/>
      <c r="AT81" s="141"/>
      <c r="AU81" s="141"/>
      <c r="AV81" s="141"/>
      <c r="AW81" s="141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  <c r="IA81" s="59"/>
      <c r="IB81" s="59"/>
      <c r="IC81" s="59"/>
      <c r="ID81" s="59"/>
      <c r="IE81" s="59"/>
      <c r="IF81" s="59"/>
      <c r="IG81" s="59"/>
      <c r="IH81" s="59"/>
      <c r="II81" s="59"/>
      <c r="IJ81" s="59"/>
      <c r="IK81" s="59"/>
      <c r="IL81" s="59"/>
      <c r="IM81" s="59"/>
      <c r="IN81" s="59"/>
      <c r="IO81" s="59"/>
      <c r="IP81" s="59"/>
      <c r="IQ81" s="59"/>
      <c r="IR81" s="59"/>
      <c r="IS81" s="59"/>
      <c r="IT81" s="59"/>
      <c r="IU81" s="59"/>
      <c r="IV81" s="59"/>
    </row>
    <row r="82" spans="1:42" ht="15">
      <c r="A82" s="141"/>
      <c r="B82" s="141"/>
      <c r="C82" s="141"/>
      <c r="D82" s="141"/>
      <c r="E82" s="141"/>
      <c r="F82" s="141"/>
      <c r="G82" s="28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</row>
  </sheetData>
  <sheetProtection/>
  <mergeCells count="9">
    <mergeCell ref="A44:B44"/>
    <mergeCell ref="B24:B25"/>
    <mergeCell ref="B27:B28"/>
    <mergeCell ref="B11:B14"/>
    <mergeCell ref="B18:B20"/>
    <mergeCell ref="B15:B17"/>
    <mergeCell ref="A37:B37"/>
    <mergeCell ref="A38:B38"/>
    <mergeCell ref="A42:B42"/>
  </mergeCells>
  <printOptions/>
  <pageMargins left="0.15748031496062992" right="0.15748031496062992" top="0.27" bottom="0.32" header="0.19" footer="0.2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118"/>
  <sheetViews>
    <sheetView tabSelected="1" zoomScale="90" zoomScaleNormal="90" zoomScalePageLayoutView="0" workbookViewId="0" topLeftCell="A1">
      <pane xSplit="3" ySplit="2" topLeftCell="Q78" activePane="bottomRight" state="frozen"/>
      <selection pane="topLeft" activeCell="AF59" sqref="AF59"/>
      <selection pane="topRight" activeCell="AF59" sqref="AF59"/>
      <selection pane="bottomLeft" activeCell="AF59" sqref="AF59"/>
      <selection pane="bottomRight" activeCell="S90" sqref="S90"/>
    </sheetView>
  </sheetViews>
  <sheetFormatPr defaultColWidth="9.140625" defaultRowHeight="15" outlineLevelCol="1"/>
  <cols>
    <col min="1" max="1" width="58.421875" style="25" customWidth="1"/>
    <col min="2" max="2" width="10.00390625" style="25" customWidth="1"/>
    <col min="3" max="3" width="17.7109375" style="26" customWidth="1"/>
    <col min="4" max="4" width="13.7109375" style="25" hidden="1" customWidth="1" outlineLevel="1"/>
    <col min="5" max="5" width="15.57421875" style="25" hidden="1" customWidth="1" outlineLevel="1"/>
    <col min="6" max="6" width="16.421875" style="25" hidden="1" customWidth="1" outlineLevel="1"/>
    <col min="7" max="8" width="16.140625" style="25" hidden="1" customWidth="1" outlineLevel="1"/>
    <col min="9" max="9" width="16.57421875" style="25" hidden="1" customWidth="1" outlineLevel="1"/>
    <col min="10" max="10" width="17.8515625" style="84" hidden="1" customWidth="1" outlineLevel="1"/>
    <col min="11" max="11" width="18.00390625" style="84" customWidth="1" collapsed="1"/>
    <col min="12" max="12" width="17.8515625" style="25" customWidth="1"/>
    <col min="13" max="13" width="16.421875" style="25" customWidth="1" outlineLevel="1"/>
    <col min="14" max="14" width="17.00390625" style="25" customWidth="1" outlineLevel="1"/>
    <col min="15" max="15" width="17.57421875" style="25" customWidth="1" outlineLevel="1"/>
    <col min="16" max="16" width="15.00390625" style="25" customWidth="1" outlineLevel="1"/>
    <col min="17" max="17" width="17.00390625" style="25" customWidth="1" outlineLevel="1"/>
    <col min="18" max="18" width="16.28125" style="25" customWidth="1" outlineLevel="1"/>
    <col min="19" max="19" width="18.57421875" style="84" customWidth="1" outlineLevel="1"/>
    <col min="20" max="20" width="16.140625" style="84" customWidth="1"/>
    <col min="21" max="21" width="18.00390625" style="144" customWidth="1" collapsed="1"/>
    <col min="22" max="22" width="16.421875" style="25" hidden="1" customWidth="1" outlineLevel="1"/>
    <col min="23" max="23" width="15.57421875" style="25" hidden="1" customWidth="1" outlineLevel="1"/>
    <col min="24" max="24" width="15.7109375" style="25" hidden="1" customWidth="1" outlineLevel="1"/>
    <col min="25" max="25" width="17.7109375" style="25" hidden="1" customWidth="1" outlineLevel="1"/>
    <col min="26" max="26" width="16.7109375" style="25" hidden="1" customWidth="1" outlineLevel="1"/>
    <col min="27" max="27" width="17.7109375" style="25" hidden="1" customWidth="1" outlineLevel="1"/>
    <col min="28" max="28" width="17.421875" style="84" hidden="1" customWidth="1" outlineLevel="1"/>
    <col min="29" max="29" width="16.7109375" style="84" customWidth="1" collapsed="1"/>
    <col min="30" max="30" width="18.140625" style="25" customWidth="1" collapsed="1"/>
    <col min="31" max="31" width="17.7109375" style="25" hidden="1" customWidth="1" outlineLevel="1"/>
    <col min="32" max="32" width="16.7109375" style="25" hidden="1" customWidth="1" outlineLevel="1"/>
    <col min="33" max="33" width="16.00390625" style="25" hidden="1" customWidth="1" outlineLevel="1"/>
    <col min="34" max="34" width="16.421875" style="25" hidden="1" customWidth="1" outlineLevel="1"/>
    <col min="35" max="35" width="19.140625" style="25" hidden="1" customWidth="1" outlineLevel="1"/>
    <col min="36" max="36" width="15.00390625" style="88" hidden="1" customWidth="1" outlineLevel="1"/>
    <col min="37" max="37" width="17.7109375" style="88" hidden="1" customWidth="1" outlineLevel="1"/>
    <col min="38" max="38" width="19.28125" style="88" hidden="1" customWidth="1" outlineLevel="1"/>
    <col min="39" max="39" width="16.8515625" style="84" hidden="1" customWidth="1" outlineLevel="1"/>
    <col min="40" max="40" width="16.57421875" style="84" customWidth="1" collapsed="1"/>
    <col min="41" max="41" width="19.140625" style="25" customWidth="1"/>
    <col min="42" max="42" width="12.421875" style="25" customWidth="1"/>
    <col min="43" max="43" width="14.28125" style="141" customWidth="1"/>
    <col min="44" max="44" width="17.57421875" style="141" bestFit="1" customWidth="1"/>
    <col min="45" max="45" width="17.57421875" style="141" customWidth="1"/>
    <col min="46" max="46" width="16.140625" style="141" customWidth="1"/>
    <col min="47" max="47" width="9.140625" style="141" customWidth="1"/>
    <col min="48" max="48" width="17.57421875" style="141" bestFit="1" customWidth="1"/>
    <col min="49" max="49" width="18.140625" style="141" customWidth="1"/>
    <col min="50" max="16384" width="9.140625" style="141" customWidth="1"/>
  </cols>
  <sheetData>
    <row r="1" spans="1:256" s="2" customFormat="1" ht="18.75">
      <c r="A1" s="216" t="s">
        <v>38</v>
      </c>
      <c r="C1" s="3"/>
      <c r="J1" s="4"/>
      <c r="K1" s="4"/>
      <c r="S1" s="4"/>
      <c r="T1" s="4"/>
      <c r="U1" s="141"/>
      <c r="AB1" s="4"/>
      <c r="AC1" s="4"/>
      <c r="AJ1" s="5"/>
      <c r="AK1" s="5"/>
      <c r="AL1" s="5"/>
      <c r="AM1" s="4"/>
      <c r="AN1" s="4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:256" s="11" customFormat="1" ht="32.25" customHeight="1">
      <c r="A2" s="178" t="s">
        <v>0</v>
      </c>
      <c r="B2" s="6" t="s">
        <v>1</v>
      </c>
      <c r="C2" s="179" t="s">
        <v>2</v>
      </c>
      <c r="D2" s="226">
        <v>43110</v>
      </c>
      <c r="E2" s="226">
        <v>43125</v>
      </c>
      <c r="F2" s="226">
        <v>43141</v>
      </c>
      <c r="G2" s="226">
        <v>43156</v>
      </c>
      <c r="H2" s="226">
        <v>43169</v>
      </c>
      <c r="I2" s="226">
        <v>43184</v>
      </c>
      <c r="J2" s="8" t="s">
        <v>3</v>
      </c>
      <c r="K2" s="9" t="s">
        <v>4</v>
      </c>
      <c r="L2" s="10" t="s">
        <v>5</v>
      </c>
      <c r="M2" s="226">
        <v>43200</v>
      </c>
      <c r="N2" s="226">
        <v>43215</v>
      </c>
      <c r="O2" s="226">
        <v>43230</v>
      </c>
      <c r="P2" s="226">
        <v>43245</v>
      </c>
      <c r="Q2" s="226">
        <v>43261</v>
      </c>
      <c r="R2" s="226">
        <v>43276</v>
      </c>
      <c r="S2" s="8" t="s">
        <v>6</v>
      </c>
      <c r="T2" s="9" t="s">
        <v>7</v>
      </c>
      <c r="U2" s="183" t="s">
        <v>8</v>
      </c>
      <c r="V2" s="227">
        <v>43291</v>
      </c>
      <c r="W2" s="226">
        <v>43306</v>
      </c>
      <c r="X2" s="226">
        <v>43322</v>
      </c>
      <c r="Y2" s="226">
        <v>43337</v>
      </c>
      <c r="Z2" s="226">
        <v>43353</v>
      </c>
      <c r="AA2" s="226">
        <v>43368</v>
      </c>
      <c r="AB2" s="8" t="s">
        <v>9</v>
      </c>
      <c r="AC2" s="9" t="s">
        <v>10</v>
      </c>
      <c r="AD2" s="10" t="s">
        <v>11</v>
      </c>
      <c r="AE2" s="7">
        <v>43018</v>
      </c>
      <c r="AF2" s="7">
        <v>43033</v>
      </c>
      <c r="AG2" s="226">
        <v>43414</v>
      </c>
      <c r="AH2" s="226">
        <v>43429</v>
      </c>
      <c r="AI2" s="226">
        <v>43444</v>
      </c>
      <c r="AJ2" s="228" t="s">
        <v>45</v>
      </c>
      <c r="AK2" s="228" t="s">
        <v>46</v>
      </c>
      <c r="AL2" s="228" t="s">
        <v>47</v>
      </c>
      <c r="AM2" s="8" t="s">
        <v>12</v>
      </c>
      <c r="AN2" s="9" t="s">
        <v>13</v>
      </c>
      <c r="AO2" s="173" t="s">
        <v>14</v>
      </c>
      <c r="AP2" s="174" t="s">
        <v>15</v>
      </c>
      <c r="AQ2" s="148"/>
      <c r="AR2" s="156"/>
      <c r="AS2" s="156"/>
      <c r="AT2" s="157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</row>
    <row r="3" spans="1:256" s="17" customFormat="1" ht="18.75">
      <c r="A3" s="382" t="s">
        <v>33</v>
      </c>
      <c r="B3" s="383"/>
      <c r="C3" s="12"/>
      <c r="D3" s="13"/>
      <c r="E3" s="13"/>
      <c r="F3" s="13"/>
      <c r="G3" s="13"/>
      <c r="H3" s="13"/>
      <c r="I3" s="13"/>
      <c r="J3" s="14"/>
      <c r="K3" s="15"/>
      <c r="L3" s="13"/>
      <c r="M3" s="13"/>
      <c r="N3" s="13"/>
      <c r="O3" s="13"/>
      <c r="P3" s="13"/>
      <c r="Q3" s="13"/>
      <c r="R3" s="13"/>
      <c r="S3" s="14"/>
      <c r="T3" s="14"/>
      <c r="U3" s="184"/>
      <c r="V3" s="13"/>
      <c r="W3" s="13"/>
      <c r="X3" s="13"/>
      <c r="Y3" s="13"/>
      <c r="Z3" s="13"/>
      <c r="AA3" s="13"/>
      <c r="AB3" s="14"/>
      <c r="AC3" s="14"/>
      <c r="AD3" s="13"/>
      <c r="AE3" s="13"/>
      <c r="AF3" s="13"/>
      <c r="AG3" s="13"/>
      <c r="AH3" s="13"/>
      <c r="AI3" s="13"/>
      <c r="AJ3" s="16"/>
      <c r="AK3" s="16"/>
      <c r="AL3" s="16"/>
      <c r="AM3" s="14"/>
      <c r="AN3" s="14"/>
      <c r="AO3" s="14"/>
      <c r="AP3" s="14"/>
      <c r="AQ3" s="142"/>
      <c r="AR3" s="158"/>
      <c r="AS3" s="158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</row>
    <row r="4" spans="1:256" s="117" customFormat="1" ht="18.75" customHeight="1">
      <c r="A4" s="111" t="s">
        <v>29</v>
      </c>
      <c r="B4" s="112"/>
      <c r="C4" s="113">
        <f>SUM(C5:C6)</f>
        <v>69410500</v>
      </c>
      <c r="D4" s="217"/>
      <c r="E4" s="217"/>
      <c r="F4" s="217"/>
      <c r="G4" s="217"/>
      <c r="H4" s="217"/>
      <c r="I4" s="217"/>
      <c r="J4" s="217"/>
      <c r="K4" s="217"/>
      <c r="L4" s="113"/>
      <c r="M4" s="114"/>
      <c r="N4" s="114"/>
      <c r="O4" s="114"/>
      <c r="P4" s="114"/>
      <c r="Q4" s="114"/>
      <c r="R4" s="114"/>
      <c r="S4" s="115"/>
      <c r="T4" s="115"/>
      <c r="U4" s="113"/>
      <c r="V4" s="114"/>
      <c r="W4" s="114"/>
      <c r="X4" s="114"/>
      <c r="Y4" s="114"/>
      <c r="Z4" s="114"/>
      <c r="AA4" s="114"/>
      <c r="AB4" s="115"/>
      <c r="AC4" s="115"/>
      <c r="AD4" s="113"/>
      <c r="AE4" s="114"/>
      <c r="AF4" s="114"/>
      <c r="AG4" s="114"/>
      <c r="AH4" s="114"/>
      <c r="AI4" s="114"/>
      <c r="AJ4" s="116"/>
      <c r="AK4" s="116"/>
      <c r="AL4" s="116"/>
      <c r="AM4" s="133"/>
      <c r="AN4" s="115"/>
      <c r="AO4" s="115"/>
      <c r="AP4" s="115"/>
      <c r="AQ4" s="149"/>
      <c r="AR4" s="159"/>
      <c r="AS4" s="15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  <c r="IP4" s="149"/>
      <c r="IQ4" s="149"/>
      <c r="IR4" s="149"/>
      <c r="IS4" s="149"/>
      <c r="IT4" s="149"/>
      <c r="IU4" s="149"/>
      <c r="IV4" s="149"/>
    </row>
    <row r="5" spans="1:256" s="106" customFormat="1" ht="19.5" customHeight="1">
      <c r="A5" s="118" t="s">
        <v>16</v>
      </c>
      <c r="B5" s="119">
        <v>211</v>
      </c>
      <c r="C5" s="107">
        <f>69410500-C6</f>
        <v>69110500</v>
      </c>
      <c r="D5" s="104"/>
      <c r="E5" s="104">
        <v>865703.23</v>
      </c>
      <c r="F5" s="104">
        <v>4483203.02</v>
      </c>
      <c r="G5" s="104">
        <v>956356.94</v>
      </c>
      <c r="H5" s="104">
        <v>4394514.52</v>
      </c>
      <c r="I5" s="104">
        <f>2547837.41+12343.87</f>
        <v>2560181.2800000003</v>
      </c>
      <c r="J5" s="108">
        <f>C5-SUM(D5:I5)</f>
        <v>55850541.010000005</v>
      </c>
      <c r="K5" s="102">
        <f>SUM(D5:I5)</f>
        <v>13259958.989999998</v>
      </c>
      <c r="L5" s="103">
        <f>C5-K5</f>
        <v>55850541.010000005</v>
      </c>
      <c r="M5" s="104">
        <v>8089995.86</v>
      </c>
      <c r="N5" s="104">
        <v>1719622.97</v>
      </c>
      <c r="O5" s="104">
        <v>3805601.84</v>
      </c>
      <c r="P5" s="104">
        <v>5009449.39</v>
      </c>
      <c r="Q5" s="104">
        <v>5120618.66</v>
      </c>
      <c r="R5" s="104"/>
      <c r="S5" s="108">
        <f>L5-SUM(M5:R5)</f>
        <v>32105252.290000007</v>
      </c>
      <c r="T5" s="102">
        <f>SUM(M5:R5)</f>
        <v>23745288.72</v>
      </c>
      <c r="U5" s="185">
        <f>L5-T5</f>
        <v>32105252.290000007</v>
      </c>
      <c r="V5" s="104"/>
      <c r="W5" s="104"/>
      <c r="X5" s="104"/>
      <c r="Y5" s="104"/>
      <c r="Z5" s="104"/>
      <c r="AA5" s="104"/>
      <c r="AB5" s="108">
        <f>U5-SUM(V5:AA5)</f>
        <v>32105252.290000007</v>
      </c>
      <c r="AC5" s="102">
        <f>SUM(V5:AA5)</f>
        <v>0</v>
      </c>
      <c r="AD5" s="103">
        <f>U5-AC5</f>
        <v>32105252.290000007</v>
      </c>
      <c r="AE5" s="104"/>
      <c r="AF5" s="104"/>
      <c r="AG5" s="104"/>
      <c r="AH5" s="104"/>
      <c r="AI5" s="104"/>
      <c r="AJ5" s="109"/>
      <c r="AK5" s="104"/>
      <c r="AL5" s="104"/>
      <c r="AM5" s="108">
        <f>AD5-SUM(AE5:AL5)</f>
        <v>32105252.290000007</v>
      </c>
      <c r="AN5" s="102">
        <f>SUM(AE5:AK5)</f>
        <v>0</v>
      </c>
      <c r="AO5" s="102">
        <f>K5+T5+AC5+AN5</f>
        <v>37005247.70999999</v>
      </c>
      <c r="AP5" s="102">
        <f>(K5+T5+AC5+AN5)/C5*100</f>
        <v>53.54504411051866</v>
      </c>
      <c r="AQ5" s="160"/>
      <c r="AR5" s="161"/>
      <c r="AS5" s="161"/>
      <c r="AT5" s="162"/>
      <c r="AU5" s="143"/>
      <c r="AV5" s="162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</row>
    <row r="6" spans="1:256" s="106" customFormat="1" ht="19.5" customHeight="1">
      <c r="A6" s="118" t="s">
        <v>123</v>
      </c>
      <c r="B6" s="119">
        <v>266</v>
      </c>
      <c r="C6" s="107">
        <v>300000</v>
      </c>
      <c r="D6" s="104"/>
      <c r="E6" s="104"/>
      <c r="F6" s="104">
        <v>16937.85</v>
      </c>
      <c r="G6" s="104"/>
      <c r="H6" s="104">
        <v>17920.95</v>
      </c>
      <c r="I6" s="104"/>
      <c r="J6" s="108">
        <f>C6-SUM(D6:I6)</f>
        <v>265141.2</v>
      </c>
      <c r="K6" s="102">
        <f>SUM(D6:I6)</f>
        <v>34858.8</v>
      </c>
      <c r="L6" s="103">
        <f>C6-K6</f>
        <v>265141.2</v>
      </c>
      <c r="M6" s="104">
        <v>19696.41</v>
      </c>
      <c r="N6" s="104"/>
      <c r="O6" s="104">
        <v>44940.18</v>
      </c>
      <c r="P6" s="104"/>
      <c r="Q6" s="104">
        <v>11111.55</v>
      </c>
      <c r="R6" s="104"/>
      <c r="S6" s="108">
        <f>L6-SUM(M6:R6)</f>
        <v>189393.06</v>
      </c>
      <c r="T6" s="102">
        <f>SUM(M6:R6)</f>
        <v>75748.14</v>
      </c>
      <c r="U6" s="185">
        <f>L6-T6</f>
        <v>189393.06</v>
      </c>
      <c r="V6" s="104"/>
      <c r="W6" s="104"/>
      <c r="X6" s="104"/>
      <c r="Y6" s="104"/>
      <c r="Z6" s="104"/>
      <c r="AA6" s="104"/>
      <c r="AB6" s="108">
        <f>U6-SUM(V6:AA6)</f>
        <v>189393.06</v>
      </c>
      <c r="AC6" s="102">
        <f>SUM(V6:AA6)</f>
        <v>0</v>
      </c>
      <c r="AD6" s="103">
        <f>U6-AC6</f>
        <v>189393.06</v>
      </c>
      <c r="AE6" s="104"/>
      <c r="AF6" s="104"/>
      <c r="AG6" s="104"/>
      <c r="AH6" s="104"/>
      <c r="AI6" s="104"/>
      <c r="AJ6" s="109"/>
      <c r="AK6" s="104"/>
      <c r="AL6" s="104"/>
      <c r="AM6" s="108">
        <f>AD6-SUM(AE6:AL6)</f>
        <v>189393.06</v>
      </c>
      <c r="AN6" s="102">
        <f>SUM(AE6:AK6)</f>
        <v>0</v>
      </c>
      <c r="AO6" s="102">
        <f>K6+T6+AC6+AN6</f>
        <v>110606.94</v>
      </c>
      <c r="AP6" s="102">
        <f>(K6+T6+AC6+AN6)/C6*100</f>
        <v>36.86898</v>
      </c>
      <c r="AQ6" s="160"/>
      <c r="AR6" s="161"/>
      <c r="AS6" s="161"/>
      <c r="AT6" s="162"/>
      <c r="AU6" s="143"/>
      <c r="AV6" s="162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3"/>
    </row>
    <row r="7" spans="1:256" s="117" customFormat="1" ht="18" customHeight="1">
      <c r="A7" s="111" t="s">
        <v>28</v>
      </c>
      <c r="B7" s="112"/>
      <c r="C7" s="113">
        <f>SUM(C8)</f>
        <v>20940300</v>
      </c>
      <c r="D7" s="217"/>
      <c r="E7" s="217"/>
      <c r="F7" s="217"/>
      <c r="G7" s="217"/>
      <c r="H7" s="217"/>
      <c r="I7" s="217"/>
      <c r="J7" s="217"/>
      <c r="K7" s="217"/>
      <c r="L7" s="113"/>
      <c r="M7" s="114"/>
      <c r="N7" s="114"/>
      <c r="O7" s="114"/>
      <c r="P7" s="114"/>
      <c r="Q7" s="114"/>
      <c r="R7" s="114"/>
      <c r="S7" s="115"/>
      <c r="T7" s="115"/>
      <c r="U7" s="113"/>
      <c r="V7" s="114"/>
      <c r="W7" s="114"/>
      <c r="X7" s="114"/>
      <c r="Y7" s="114"/>
      <c r="Z7" s="114"/>
      <c r="AA7" s="114"/>
      <c r="AB7" s="115"/>
      <c r="AC7" s="115"/>
      <c r="AD7" s="113"/>
      <c r="AE7" s="114"/>
      <c r="AF7" s="114"/>
      <c r="AG7" s="114"/>
      <c r="AH7" s="114"/>
      <c r="AI7" s="114"/>
      <c r="AJ7" s="116"/>
      <c r="AK7" s="116"/>
      <c r="AL7" s="116"/>
      <c r="AM7" s="134"/>
      <c r="AN7" s="115"/>
      <c r="AO7" s="115"/>
      <c r="AP7" s="115"/>
      <c r="AQ7" s="149"/>
      <c r="AR7" s="159"/>
      <c r="AS7" s="15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  <c r="IU7" s="149"/>
      <c r="IV7" s="149"/>
    </row>
    <row r="8" spans="1:256" s="106" customFormat="1" ht="19.5" customHeight="1">
      <c r="A8" s="120" t="s">
        <v>18</v>
      </c>
      <c r="B8" s="121">
        <v>213</v>
      </c>
      <c r="C8" s="99">
        <v>20940300</v>
      </c>
      <c r="D8" s="104"/>
      <c r="E8" s="104"/>
      <c r="F8" s="104">
        <v>1587474.59</v>
      </c>
      <c r="G8" s="104"/>
      <c r="H8" s="104">
        <v>1619691.02</v>
      </c>
      <c r="I8" s="104"/>
      <c r="J8" s="101">
        <f>C8-SUM(D8:I8)</f>
        <v>17733134.39</v>
      </c>
      <c r="K8" s="102">
        <f>SUM(D8:I8)</f>
        <v>3207165.6100000003</v>
      </c>
      <c r="L8" s="103">
        <f>C8-K8</f>
        <v>17733134.39</v>
      </c>
      <c r="M8" s="100">
        <v>3187551.3</v>
      </c>
      <c r="N8" s="100"/>
      <c r="O8" s="100">
        <v>1662277.8</v>
      </c>
      <c r="P8" s="100"/>
      <c r="Q8" s="104">
        <v>3020040.75</v>
      </c>
      <c r="R8" s="104"/>
      <c r="S8" s="101">
        <f>L8-SUM(M8:R8)</f>
        <v>9863264.540000001</v>
      </c>
      <c r="T8" s="102">
        <f>SUM(M8:R8)</f>
        <v>7869869.85</v>
      </c>
      <c r="U8" s="185">
        <f>L8-T8</f>
        <v>9863264.540000001</v>
      </c>
      <c r="V8" s="100"/>
      <c r="W8" s="100"/>
      <c r="X8" s="104"/>
      <c r="Y8" s="104"/>
      <c r="Z8" s="104"/>
      <c r="AA8" s="100"/>
      <c r="AB8" s="101">
        <f>U8-SUM(V8:AA8)</f>
        <v>9863264.540000001</v>
      </c>
      <c r="AC8" s="102">
        <f>SUM(V8:AA8)</f>
        <v>0</v>
      </c>
      <c r="AD8" s="103">
        <f>U8-AC8</f>
        <v>9863264.540000001</v>
      </c>
      <c r="AE8" s="104"/>
      <c r="AF8" s="104"/>
      <c r="AG8" s="100"/>
      <c r="AH8" s="100"/>
      <c r="AI8" s="100"/>
      <c r="AJ8" s="105"/>
      <c r="AK8" s="105"/>
      <c r="AL8" s="105"/>
      <c r="AM8" s="101">
        <f>AD8-SUM(AE8:AL8)</f>
        <v>9863264.540000001</v>
      </c>
      <c r="AN8" s="102">
        <f>SUM(AE8:AK8)</f>
        <v>0</v>
      </c>
      <c r="AO8" s="102">
        <f>K8+T8+AC8+AN8</f>
        <v>11077035.46</v>
      </c>
      <c r="AP8" s="102">
        <f>(K8+T8+AC8+AN8)/C8*100</f>
        <v>52.89816984474912</v>
      </c>
      <c r="AQ8" s="160"/>
      <c r="AR8" s="161"/>
      <c r="AS8" s="161"/>
      <c r="AT8" s="162"/>
      <c r="AU8" s="143"/>
      <c r="AV8" s="162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  <c r="IV8" s="143"/>
    </row>
    <row r="9" spans="1:256" s="117" customFormat="1" ht="19.5" customHeight="1">
      <c r="A9" s="111" t="s">
        <v>75</v>
      </c>
      <c r="B9" s="112"/>
      <c r="C9" s="113">
        <f>SUM(C10:C12)</f>
        <v>19100</v>
      </c>
      <c r="D9" s="217"/>
      <c r="E9" s="217"/>
      <c r="F9" s="217"/>
      <c r="G9" s="217"/>
      <c r="H9" s="217"/>
      <c r="I9" s="217"/>
      <c r="J9" s="217"/>
      <c r="K9" s="217"/>
      <c r="L9" s="113"/>
      <c r="M9" s="114"/>
      <c r="N9" s="114"/>
      <c r="O9" s="114"/>
      <c r="P9" s="114"/>
      <c r="Q9" s="114"/>
      <c r="R9" s="114"/>
      <c r="S9" s="115"/>
      <c r="T9" s="115"/>
      <c r="U9" s="113"/>
      <c r="V9" s="114"/>
      <c r="W9" s="114"/>
      <c r="X9" s="114"/>
      <c r="Y9" s="114"/>
      <c r="Z9" s="114"/>
      <c r="AA9" s="114"/>
      <c r="AB9" s="115"/>
      <c r="AC9" s="115"/>
      <c r="AD9" s="113"/>
      <c r="AE9" s="114"/>
      <c r="AF9" s="114"/>
      <c r="AG9" s="114"/>
      <c r="AH9" s="114"/>
      <c r="AI9" s="114"/>
      <c r="AJ9" s="116"/>
      <c r="AK9" s="116"/>
      <c r="AL9" s="116"/>
      <c r="AM9" s="134"/>
      <c r="AN9" s="115"/>
      <c r="AO9" s="115"/>
      <c r="AP9" s="115"/>
      <c r="AQ9" s="149"/>
      <c r="AR9" s="159"/>
      <c r="AS9" s="15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  <c r="IV9" s="149"/>
    </row>
    <row r="10" spans="1:48" ht="28.5" customHeight="1">
      <c r="A10" s="123" t="s">
        <v>71</v>
      </c>
      <c r="B10" s="122">
        <v>212</v>
      </c>
      <c r="C10" s="18">
        <f>8300-8300</f>
        <v>0</v>
      </c>
      <c r="D10" s="19"/>
      <c r="E10" s="19"/>
      <c r="F10" s="19"/>
      <c r="G10" s="19"/>
      <c r="H10" s="19"/>
      <c r="I10" s="19"/>
      <c r="J10" s="20">
        <f aca="true" t="shared" si="0" ref="J10:J29">C10-SUM(D10:I10)</f>
        <v>0</v>
      </c>
      <c r="K10" s="21">
        <f>SUM(D10:I10)</f>
        <v>0</v>
      </c>
      <c r="L10" s="22">
        <f aca="true" t="shared" si="1" ref="L10:L28">C10-K10</f>
        <v>0</v>
      </c>
      <c r="M10" s="19"/>
      <c r="N10" s="19"/>
      <c r="O10" s="19"/>
      <c r="P10" s="19"/>
      <c r="Q10" s="19"/>
      <c r="R10" s="19"/>
      <c r="S10" s="20">
        <f aca="true" t="shared" si="2" ref="S10:S28">L10-SUM(M10:R10)</f>
        <v>0</v>
      </c>
      <c r="T10" s="21">
        <f aca="true" t="shared" si="3" ref="T10:T28">SUM(M10:R10)</f>
        <v>0</v>
      </c>
      <c r="U10" s="96">
        <f aca="true" t="shared" si="4" ref="U10:U28">L10-T10</f>
        <v>0</v>
      </c>
      <c r="V10" s="19"/>
      <c r="W10" s="19"/>
      <c r="X10" s="19"/>
      <c r="Y10" s="19"/>
      <c r="Z10" s="19"/>
      <c r="AA10" s="19"/>
      <c r="AB10" s="20">
        <f aca="true" t="shared" si="5" ref="AB10:AB25">U10-SUM(V10:AA10)</f>
        <v>0</v>
      </c>
      <c r="AC10" s="21">
        <f aca="true" t="shared" si="6" ref="AC10:AC28">SUM(V10:AA10)</f>
        <v>0</v>
      </c>
      <c r="AD10" s="22">
        <f aca="true" t="shared" si="7" ref="AD10:AD28">U10-AC10</f>
        <v>0</v>
      </c>
      <c r="AE10" s="19"/>
      <c r="AF10" s="19"/>
      <c r="AG10" s="19"/>
      <c r="AH10" s="19"/>
      <c r="AI10" s="19"/>
      <c r="AJ10" s="23"/>
      <c r="AK10" s="23"/>
      <c r="AL10" s="23"/>
      <c r="AM10" s="20">
        <f aca="true" t="shared" si="8" ref="AM10:AM28">AD10-SUM(AE10:AL10)</f>
        <v>0</v>
      </c>
      <c r="AN10" s="21">
        <f>SUM(AE10:AK10)</f>
        <v>0</v>
      </c>
      <c r="AO10" s="21">
        <f aca="true" t="shared" si="9" ref="AO10:AO28">K10+T10+AC10+AN10</f>
        <v>0</v>
      </c>
      <c r="AP10" s="21" t="e">
        <f aca="true" t="shared" si="10" ref="AP10:AP32">(K10+T10+AC10+AN10)/C10*100</f>
        <v>#DIV/0!</v>
      </c>
      <c r="AQ10" s="163"/>
      <c r="AR10" s="164"/>
      <c r="AS10" s="164"/>
      <c r="AT10" s="165"/>
      <c r="AV10" s="165"/>
    </row>
    <row r="11" spans="1:256" ht="18.75" customHeight="1">
      <c r="A11" s="125" t="s">
        <v>73</v>
      </c>
      <c r="B11" s="122">
        <v>222</v>
      </c>
      <c r="C11" s="97"/>
      <c r="D11" s="23"/>
      <c r="E11" s="23"/>
      <c r="F11" s="23"/>
      <c r="G11" s="23"/>
      <c r="H11" s="23"/>
      <c r="I11" s="23"/>
      <c r="J11" s="20">
        <f>C11-SUM(D11:I11)</f>
        <v>0</v>
      </c>
      <c r="K11" s="21">
        <f>SUM(D11:I11)</f>
        <v>0</v>
      </c>
      <c r="L11" s="96">
        <f t="shared" si="1"/>
        <v>0</v>
      </c>
      <c r="M11" s="23"/>
      <c r="N11" s="23"/>
      <c r="O11" s="23"/>
      <c r="P11" s="23"/>
      <c r="Q11" s="23"/>
      <c r="R11" s="23"/>
      <c r="S11" s="20">
        <f>L11-SUM(M11:R11)</f>
        <v>0</v>
      </c>
      <c r="T11" s="21">
        <f t="shared" si="3"/>
        <v>0</v>
      </c>
      <c r="U11" s="96">
        <f t="shared" si="4"/>
        <v>0</v>
      </c>
      <c r="V11" s="19"/>
      <c r="W11" s="19"/>
      <c r="X11" s="19"/>
      <c r="Y11" s="19"/>
      <c r="Z11" s="19"/>
      <c r="AA11" s="19"/>
      <c r="AB11" s="20">
        <f t="shared" si="5"/>
        <v>0</v>
      </c>
      <c r="AC11" s="21">
        <f t="shared" si="6"/>
        <v>0</v>
      </c>
      <c r="AD11" s="96">
        <f t="shared" si="7"/>
        <v>0</v>
      </c>
      <c r="AE11" s="23"/>
      <c r="AF11" s="23"/>
      <c r="AG11" s="23"/>
      <c r="AH11" s="23"/>
      <c r="AI11" s="23"/>
      <c r="AJ11" s="23"/>
      <c r="AK11" s="23"/>
      <c r="AL11" s="98"/>
      <c r="AM11" s="20">
        <f t="shared" si="8"/>
        <v>0</v>
      </c>
      <c r="AN11" s="21">
        <f>SUM(AE11:AK11)</f>
        <v>0</v>
      </c>
      <c r="AO11" s="21">
        <f t="shared" si="9"/>
        <v>0</v>
      </c>
      <c r="AP11" s="21" t="e">
        <f t="shared" si="10"/>
        <v>#DIV/0!</v>
      </c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  <c r="IR11" s="150"/>
      <c r="IS11" s="150"/>
      <c r="IT11" s="150"/>
      <c r="IU11" s="150"/>
      <c r="IV11" s="150"/>
    </row>
    <row r="12" spans="1:256" s="110" customFormat="1" ht="26.25" customHeight="1">
      <c r="A12" s="125" t="s">
        <v>74</v>
      </c>
      <c r="B12" s="122">
        <v>226</v>
      </c>
      <c r="C12" s="99">
        <f>8300+10800</f>
        <v>19100</v>
      </c>
      <c r="D12" s="100"/>
      <c r="E12" s="100"/>
      <c r="F12" s="100"/>
      <c r="G12" s="100"/>
      <c r="H12" s="100"/>
      <c r="I12" s="100"/>
      <c r="J12" s="101">
        <f>C12-SUM(D12:I12)</f>
        <v>19100</v>
      </c>
      <c r="K12" s="102">
        <f>SUM(D12:I12)</f>
        <v>0</v>
      </c>
      <c r="L12" s="132">
        <f>C12-K12</f>
        <v>19100</v>
      </c>
      <c r="M12" s="100"/>
      <c r="N12" s="100">
        <v>19090</v>
      </c>
      <c r="O12" s="100"/>
      <c r="P12" s="100"/>
      <c r="Q12" s="100"/>
      <c r="R12" s="100"/>
      <c r="S12" s="101">
        <f>L12-SUM(M12:R12)</f>
        <v>10</v>
      </c>
      <c r="T12" s="102">
        <f>SUM(M12:R12)</f>
        <v>19090</v>
      </c>
      <c r="U12" s="185">
        <f>L12-T12</f>
        <v>10</v>
      </c>
      <c r="V12" s="100"/>
      <c r="W12" s="104"/>
      <c r="X12" s="104"/>
      <c r="Y12" s="104"/>
      <c r="Z12" s="104"/>
      <c r="AA12" s="100"/>
      <c r="AB12" s="101">
        <f>U12-SUM(V12:AA12)</f>
        <v>10</v>
      </c>
      <c r="AC12" s="102">
        <f>SUM(V12:AA12)</f>
        <v>0</v>
      </c>
      <c r="AD12" s="103">
        <f>U12-AC12</f>
        <v>10</v>
      </c>
      <c r="AE12" s="100"/>
      <c r="AF12" s="100"/>
      <c r="AG12" s="100"/>
      <c r="AH12" s="100"/>
      <c r="AI12" s="100"/>
      <c r="AJ12" s="105"/>
      <c r="AK12" s="105"/>
      <c r="AL12" s="105"/>
      <c r="AM12" s="101">
        <f>AD12-SUM(AE12:AL12)</f>
        <v>10</v>
      </c>
      <c r="AN12" s="102">
        <f>SUM(AE12:AK12)</f>
        <v>0</v>
      </c>
      <c r="AO12" s="102">
        <f>K12+T12+AC12+AN12</f>
        <v>19090</v>
      </c>
      <c r="AP12" s="102">
        <f>(K12+T12+AC12+AN12)/C12*100</f>
        <v>99.94764397905759</v>
      </c>
      <c r="AQ12" s="160"/>
      <c r="AR12" s="161"/>
      <c r="AS12" s="161"/>
      <c r="AT12" s="162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  <c r="IV12" s="143"/>
    </row>
    <row r="13" spans="1:256" s="117" customFormat="1" ht="19.5" customHeight="1">
      <c r="A13" s="111" t="s">
        <v>27</v>
      </c>
      <c r="B13" s="112"/>
      <c r="C13" s="113">
        <f>SUM(C14:C29)</f>
        <v>21481600</v>
      </c>
      <c r="D13" s="217"/>
      <c r="E13" s="217"/>
      <c r="F13" s="217"/>
      <c r="G13" s="217"/>
      <c r="H13" s="217"/>
      <c r="I13" s="217"/>
      <c r="J13" s="217"/>
      <c r="K13" s="217"/>
      <c r="L13" s="137"/>
      <c r="M13" s="114"/>
      <c r="N13" s="114"/>
      <c r="O13" s="114"/>
      <c r="P13" s="114"/>
      <c r="Q13" s="114"/>
      <c r="R13" s="114"/>
      <c r="S13" s="115"/>
      <c r="T13" s="115"/>
      <c r="U13" s="113"/>
      <c r="V13" s="114"/>
      <c r="W13" s="114"/>
      <c r="X13" s="114"/>
      <c r="Y13" s="114"/>
      <c r="Z13" s="114"/>
      <c r="AA13" s="114"/>
      <c r="AB13" s="115"/>
      <c r="AC13" s="115"/>
      <c r="AD13" s="113"/>
      <c r="AE13" s="114"/>
      <c r="AF13" s="114"/>
      <c r="AG13" s="114"/>
      <c r="AH13" s="114"/>
      <c r="AI13" s="114"/>
      <c r="AJ13" s="116"/>
      <c r="AK13" s="116"/>
      <c r="AL13" s="116"/>
      <c r="AM13" s="134"/>
      <c r="AN13" s="115"/>
      <c r="AO13" s="115"/>
      <c r="AP13" s="115"/>
      <c r="AQ13" s="149"/>
      <c r="AR13" s="159"/>
      <c r="AS13" s="15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  <c r="IV13" s="149"/>
    </row>
    <row r="14" spans="1:256" s="106" customFormat="1" ht="18" customHeight="1">
      <c r="A14" s="120" t="s">
        <v>19</v>
      </c>
      <c r="B14" s="121">
        <v>221</v>
      </c>
      <c r="C14" s="99">
        <v>58500</v>
      </c>
      <c r="D14" s="104"/>
      <c r="E14" s="104"/>
      <c r="F14" s="104">
        <v>2793.12</v>
      </c>
      <c r="G14" s="104">
        <f>115.2+2929.44</f>
        <v>3044.64</v>
      </c>
      <c r="H14" s="104"/>
      <c r="I14" s="104">
        <v>2854.47</v>
      </c>
      <c r="J14" s="108">
        <f t="shared" si="0"/>
        <v>49807.770000000004</v>
      </c>
      <c r="K14" s="102">
        <f>SUM(D14:I14)</f>
        <v>8692.23</v>
      </c>
      <c r="L14" s="103">
        <f t="shared" si="1"/>
        <v>49807.770000000004</v>
      </c>
      <c r="M14" s="104"/>
      <c r="N14" s="104">
        <f>2786.3</f>
        <v>2786.3</v>
      </c>
      <c r="O14" s="104"/>
      <c r="P14" s="104">
        <v>2943.08</v>
      </c>
      <c r="Q14" s="104"/>
      <c r="R14" s="104"/>
      <c r="S14" s="108">
        <f t="shared" si="2"/>
        <v>44078.39000000001</v>
      </c>
      <c r="T14" s="102">
        <f t="shared" si="3"/>
        <v>5729.38</v>
      </c>
      <c r="U14" s="185">
        <f t="shared" si="4"/>
        <v>44078.39000000001</v>
      </c>
      <c r="V14" s="104"/>
      <c r="W14" s="104"/>
      <c r="X14" s="104"/>
      <c r="Y14" s="104"/>
      <c r="Z14" s="104"/>
      <c r="AA14" s="104"/>
      <c r="AB14" s="108">
        <f t="shared" si="5"/>
        <v>44078.39000000001</v>
      </c>
      <c r="AC14" s="102">
        <f t="shared" si="6"/>
        <v>0</v>
      </c>
      <c r="AD14" s="103">
        <f t="shared" si="7"/>
        <v>44078.39000000001</v>
      </c>
      <c r="AE14" s="104"/>
      <c r="AF14" s="104"/>
      <c r="AG14" s="104"/>
      <c r="AH14" s="104"/>
      <c r="AI14" s="104"/>
      <c r="AJ14" s="109"/>
      <c r="AK14" s="109"/>
      <c r="AL14" s="109"/>
      <c r="AM14" s="108">
        <f t="shared" si="8"/>
        <v>44078.39000000001</v>
      </c>
      <c r="AN14" s="102">
        <f aca="true" t="shared" si="11" ref="AN14:AN21">SUM(AE14:AK14)</f>
        <v>0</v>
      </c>
      <c r="AO14" s="102">
        <f t="shared" si="9"/>
        <v>14421.61</v>
      </c>
      <c r="AP14" s="102">
        <f t="shared" si="10"/>
        <v>24.652324786324787</v>
      </c>
      <c r="AQ14" s="160"/>
      <c r="AR14" s="161"/>
      <c r="AS14" s="161"/>
      <c r="AT14" s="162"/>
      <c r="AU14" s="143"/>
      <c r="AV14" s="160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</row>
    <row r="15" spans="1:256" s="110" customFormat="1" ht="18" customHeight="1">
      <c r="A15" s="123" t="s">
        <v>20</v>
      </c>
      <c r="B15" s="124">
        <v>222</v>
      </c>
      <c r="C15" s="99">
        <f>273000-53200-85000</f>
        <v>134800</v>
      </c>
      <c r="D15" s="104"/>
      <c r="E15" s="100"/>
      <c r="F15" s="100"/>
      <c r="G15" s="100"/>
      <c r="H15" s="100"/>
      <c r="I15" s="100"/>
      <c r="J15" s="101">
        <f>C15-SUM(D15:I15)</f>
        <v>134800</v>
      </c>
      <c r="K15" s="102">
        <f aca="true" t="shared" si="12" ref="K15:K27">SUM(D15:I15)</f>
        <v>0</v>
      </c>
      <c r="L15" s="103">
        <f>C15-K15</f>
        <v>134800</v>
      </c>
      <c r="M15" s="100">
        <v>134762.86</v>
      </c>
      <c r="N15" s="100"/>
      <c r="O15" s="100"/>
      <c r="P15" s="100"/>
      <c r="Q15" s="100"/>
      <c r="R15" s="100"/>
      <c r="S15" s="101">
        <f>L15-SUM(M15:R15)</f>
        <v>37.14000000001397</v>
      </c>
      <c r="T15" s="102">
        <f>SUM(M15:R15)</f>
        <v>134762.86</v>
      </c>
      <c r="U15" s="185">
        <f>L15-T15</f>
        <v>37.14000000001397</v>
      </c>
      <c r="V15" s="100"/>
      <c r="W15" s="104"/>
      <c r="X15" s="104"/>
      <c r="Y15" s="104"/>
      <c r="Z15" s="104"/>
      <c r="AA15" s="100"/>
      <c r="AB15" s="101">
        <f>U15-SUM(V15:AA15)</f>
        <v>37.14000000001397</v>
      </c>
      <c r="AC15" s="102">
        <f>SUM(V15:AA15)</f>
        <v>0</v>
      </c>
      <c r="AD15" s="103">
        <f>U15-AC15</f>
        <v>37.14000000001397</v>
      </c>
      <c r="AE15" s="100"/>
      <c r="AF15" s="100"/>
      <c r="AG15" s="100"/>
      <c r="AH15" s="100"/>
      <c r="AI15" s="100"/>
      <c r="AJ15" s="105"/>
      <c r="AK15" s="105"/>
      <c r="AL15" s="105"/>
      <c r="AM15" s="101">
        <f>AD15-SUM(AE15:AL15)</f>
        <v>37.14000000001397</v>
      </c>
      <c r="AN15" s="102">
        <f t="shared" si="11"/>
        <v>0</v>
      </c>
      <c r="AO15" s="102">
        <f>K15+T15+AC15+AN15</f>
        <v>134762.86</v>
      </c>
      <c r="AP15" s="102">
        <f>(K15+T15+AC15+AN15)/C15*100</f>
        <v>99.9724480712166</v>
      </c>
      <c r="AQ15" s="160"/>
      <c r="AR15" s="161"/>
      <c r="AS15" s="161"/>
      <c r="AT15" s="162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  <c r="IV15" s="143"/>
    </row>
    <row r="16" spans="1:256" s="110" customFormat="1" ht="18" customHeight="1" collapsed="1">
      <c r="A16" s="123" t="s">
        <v>78</v>
      </c>
      <c r="B16" s="124">
        <v>225</v>
      </c>
      <c r="C16" s="99">
        <f>332300-332300</f>
        <v>0</v>
      </c>
      <c r="D16" s="104"/>
      <c r="E16" s="100"/>
      <c r="F16" s="100"/>
      <c r="G16" s="100"/>
      <c r="H16" s="100"/>
      <c r="I16" s="100"/>
      <c r="J16" s="101">
        <f t="shared" si="0"/>
        <v>0</v>
      </c>
      <c r="K16" s="102">
        <f t="shared" si="12"/>
        <v>0</v>
      </c>
      <c r="L16" s="103">
        <f t="shared" si="1"/>
        <v>0</v>
      </c>
      <c r="M16" s="100"/>
      <c r="N16" s="100"/>
      <c r="O16" s="100"/>
      <c r="P16" s="100"/>
      <c r="Q16" s="100"/>
      <c r="R16" s="100"/>
      <c r="S16" s="101">
        <f t="shared" si="2"/>
        <v>0</v>
      </c>
      <c r="T16" s="102">
        <f t="shared" si="3"/>
        <v>0</v>
      </c>
      <c r="U16" s="185">
        <f t="shared" si="4"/>
        <v>0</v>
      </c>
      <c r="V16" s="100"/>
      <c r="W16" s="104"/>
      <c r="X16" s="104"/>
      <c r="Y16" s="104"/>
      <c r="Z16" s="104"/>
      <c r="AA16" s="100"/>
      <c r="AB16" s="101">
        <f t="shared" si="5"/>
        <v>0</v>
      </c>
      <c r="AC16" s="102">
        <f t="shared" si="6"/>
        <v>0</v>
      </c>
      <c r="AD16" s="103">
        <f t="shared" si="7"/>
        <v>0</v>
      </c>
      <c r="AE16" s="100"/>
      <c r="AF16" s="104"/>
      <c r="AG16" s="100"/>
      <c r="AH16" s="100"/>
      <c r="AI16" s="100"/>
      <c r="AJ16" s="105"/>
      <c r="AK16" s="105"/>
      <c r="AL16" s="105"/>
      <c r="AM16" s="101">
        <f t="shared" si="8"/>
        <v>0</v>
      </c>
      <c r="AN16" s="102">
        <f t="shared" si="11"/>
        <v>0</v>
      </c>
      <c r="AO16" s="102">
        <f t="shared" si="9"/>
        <v>0</v>
      </c>
      <c r="AP16" s="102" t="e">
        <f t="shared" si="10"/>
        <v>#DIV/0!</v>
      </c>
      <c r="AQ16" s="160"/>
      <c r="AR16" s="161"/>
      <c r="AS16" s="161"/>
      <c r="AT16" s="162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  <c r="IV16" s="143"/>
    </row>
    <row r="17" spans="1:256" s="110" customFormat="1" ht="18" customHeight="1" collapsed="1">
      <c r="A17" s="125" t="s">
        <v>94</v>
      </c>
      <c r="B17" s="376">
        <v>226</v>
      </c>
      <c r="C17" s="99">
        <f>603800-10800-241800</f>
        <v>351200</v>
      </c>
      <c r="D17" s="104"/>
      <c r="E17" s="100"/>
      <c r="F17" s="100">
        <f>23760+899</f>
        <v>24659</v>
      </c>
      <c r="G17" s="100">
        <v>48296.65</v>
      </c>
      <c r="H17" s="100"/>
      <c r="I17" s="100">
        <v>50000</v>
      </c>
      <c r="J17" s="101">
        <f t="shared" si="0"/>
        <v>228244.35</v>
      </c>
      <c r="K17" s="102">
        <f t="shared" si="12"/>
        <v>122955.65</v>
      </c>
      <c r="L17" s="103">
        <f t="shared" si="1"/>
        <v>228244.35</v>
      </c>
      <c r="M17" s="100">
        <f>17688+8448+3000+47990+129291.2</f>
        <v>206417.2</v>
      </c>
      <c r="N17" s="100">
        <v>10956</v>
      </c>
      <c r="O17" s="100"/>
      <c r="P17" s="100">
        <f>9768+8400</f>
        <v>18168</v>
      </c>
      <c r="Q17" s="104"/>
      <c r="R17" s="104"/>
      <c r="S17" s="101">
        <f t="shared" si="2"/>
        <v>-7296.850000000006</v>
      </c>
      <c r="T17" s="102">
        <f t="shared" si="3"/>
        <v>235541.2</v>
      </c>
      <c r="U17" s="185">
        <f t="shared" si="4"/>
        <v>-7296.850000000006</v>
      </c>
      <c r="V17" s="100"/>
      <c r="W17" s="104"/>
      <c r="X17" s="104"/>
      <c r="Y17" s="104"/>
      <c r="Z17" s="104"/>
      <c r="AA17" s="100"/>
      <c r="AB17" s="101">
        <f t="shared" si="5"/>
        <v>-7296.850000000006</v>
      </c>
      <c r="AC17" s="102">
        <f t="shared" si="6"/>
        <v>0</v>
      </c>
      <c r="AD17" s="103">
        <f t="shared" si="7"/>
        <v>-7296.850000000006</v>
      </c>
      <c r="AE17" s="100"/>
      <c r="AF17" s="104"/>
      <c r="AG17" s="100"/>
      <c r="AH17" s="100"/>
      <c r="AI17" s="100"/>
      <c r="AJ17" s="105"/>
      <c r="AK17" s="105"/>
      <c r="AL17" s="105"/>
      <c r="AM17" s="101">
        <f t="shared" si="8"/>
        <v>-7296.850000000006</v>
      </c>
      <c r="AN17" s="102">
        <f t="shared" si="11"/>
        <v>0</v>
      </c>
      <c r="AO17" s="102">
        <f t="shared" si="9"/>
        <v>358496.85</v>
      </c>
      <c r="AP17" s="102">
        <f t="shared" si="10"/>
        <v>102.07769077448748</v>
      </c>
      <c r="AQ17" s="160"/>
      <c r="AR17" s="161"/>
      <c r="AS17" s="161"/>
      <c r="AT17" s="162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  <c r="IV17" s="143"/>
    </row>
    <row r="18" spans="1:256" s="110" customFormat="1" ht="18" customHeight="1">
      <c r="A18" s="125" t="s">
        <v>90</v>
      </c>
      <c r="B18" s="377"/>
      <c r="C18" s="99"/>
      <c r="D18" s="104"/>
      <c r="E18" s="100"/>
      <c r="F18" s="100"/>
      <c r="G18" s="100"/>
      <c r="H18" s="100"/>
      <c r="I18" s="100"/>
      <c r="J18" s="101">
        <f t="shared" si="0"/>
        <v>0</v>
      </c>
      <c r="K18" s="102">
        <f t="shared" si="12"/>
        <v>0</v>
      </c>
      <c r="L18" s="103">
        <f t="shared" si="1"/>
        <v>0</v>
      </c>
      <c r="M18" s="100"/>
      <c r="N18" s="100"/>
      <c r="O18" s="100"/>
      <c r="P18" s="100"/>
      <c r="Q18" s="100">
        <f>250508+182134+421395+1221</f>
        <v>855258</v>
      </c>
      <c r="R18" s="100"/>
      <c r="S18" s="101">
        <f t="shared" si="2"/>
        <v>-855258</v>
      </c>
      <c r="T18" s="102">
        <f t="shared" si="3"/>
        <v>855258</v>
      </c>
      <c r="U18" s="185">
        <f t="shared" si="4"/>
        <v>-855258</v>
      </c>
      <c r="V18" s="100"/>
      <c r="W18" s="100"/>
      <c r="X18" s="100"/>
      <c r="Y18" s="100"/>
      <c r="Z18" s="100"/>
      <c r="AA18" s="100"/>
      <c r="AB18" s="101">
        <f t="shared" si="5"/>
        <v>-855258</v>
      </c>
      <c r="AC18" s="102">
        <f t="shared" si="6"/>
        <v>0</v>
      </c>
      <c r="AD18" s="103">
        <f t="shared" si="7"/>
        <v>-855258</v>
      </c>
      <c r="AE18" s="100"/>
      <c r="AF18" s="100"/>
      <c r="AG18" s="100"/>
      <c r="AH18" s="100"/>
      <c r="AI18" s="100"/>
      <c r="AJ18" s="105"/>
      <c r="AK18" s="105"/>
      <c r="AL18" s="105"/>
      <c r="AM18" s="101">
        <f t="shared" si="8"/>
        <v>-855258</v>
      </c>
      <c r="AN18" s="102">
        <f>SUM(AE18:AK18)</f>
        <v>0</v>
      </c>
      <c r="AO18" s="102">
        <f t="shared" si="9"/>
        <v>855258</v>
      </c>
      <c r="AP18" s="102" t="e">
        <f t="shared" si="10"/>
        <v>#DIV/0!</v>
      </c>
      <c r="AQ18" s="160"/>
      <c r="AR18" s="161"/>
      <c r="AS18" s="161"/>
      <c r="AT18" s="162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  <c r="IV18" s="143"/>
    </row>
    <row r="19" spans="1:256" s="110" customFormat="1" ht="18" customHeight="1">
      <c r="A19" s="128" t="s">
        <v>79</v>
      </c>
      <c r="B19" s="129">
        <v>227</v>
      </c>
      <c r="C19" s="99"/>
      <c r="D19" s="104"/>
      <c r="E19" s="100"/>
      <c r="F19" s="100"/>
      <c r="G19" s="100"/>
      <c r="H19" s="100"/>
      <c r="I19" s="100"/>
      <c r="J19" s="101">
        <f>C19-SUM(D19:I19)</f>
        <v>0</v>
      </c>
      <c r="K19" s="102">
        <f>SUM(D19:I19)</f>
        <v>0</v>
      </c>
      <c r="L19" s="103">
        <f>C19-K19</f>
        <v>0</v>
      </c>
      <c r="M19" s="100"/>
      <c r="N19" s="100"/>
      <c r="O19" s="100"/>
      <c r="P19" s="100"/>
      <c r="Q19" s="100"/>
      <c r="R19" s="100"/>
      <c r="S19" s="101">
        <f>L19-SUM(M19:R19)</f>
        <v>0</v>
      </c>
      <c r="T19" s="102">
        <f>SUM(M19:R19)</f>
        <v>0</v>
      </c>
      <c r="U19" s="185">
        <f>L19-T19</f>
        <v>0</v>
      </c>
      <c r="V19" s="100"/>
      <c r="W19" s="100"/>
      <c r="X19" s="100"/>
      <c r="Y19" s="100"/>
      <c r="Z19" s="100"/>
      <c r="AA19" s="100"/>
      <c r="AB19" s="101">
        <f>U19-SUM(V19:AA19)</f>
        <v>0</v>
      </c>
      <c r="AC19" s="102">
        <f>SUM(V19:AA19)</f>
        <v>0</v>
      </c>
      <c r="AD19" s="103">
        <f>U19-AC19</f>
        <v>0</v>
      </c>
      <c r="AE19" s="100"/>
      <c r="AF19" s="100"/>
      <c r="AG19" s="100"/>
      <c r="AH19" s="100"/>
      <c r="AI19" s="100"/>
      <c r="AJ19" s="105"/>
      <c r="AK19" s="105"/>
      <c r="AL19" s="105"/>
      <c r="AM19" s="101">
        <f>AD19-SUM(AE19:AL19)</f>
        <v>0</v>
      </c>
      <c r="AN19" s="102">
        <f t="shared" si="11"/>
        <v>0</v>
      </c>
      <c r="AO19" s="102">
        <f>K19+T19+AC19+AN19</f>
        <v>0</v>
      </c>
      <c r="AP19" s="102" t="e">
        <f>(K19+T19+AC19+AN19)/C19*100</f>
        <v>#DIV/0!</v>
      </c>
      <c r="AQ19" s="160"/>
      <c r="AR19" s="161"/>
      <c r="AS19" s="161"/>
      <c r="AT19" s="162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</row>
    <row r="20" spans="1:256" s="110" customFormat="1" ht="18" customHeight="1">
      <c r="A20" s="128" t="s">
        <v>80</v>
      </c>
      <c r="B20" s="129">
        <v>228</v>
      </c>
      <c r="C20" s="99"/>
      <c r="D20" s="104"/>
      <c r="E20" s="100"/>
      <c r="F20" s="100"/>
      <c r="G20" s="100"/>
      <c r="H20" s="100"/>
      <c r="I20" s="100"/>
      <c r="J20" s="101">
        <f>C20-SUM(D20:I20)</f>
        <v>0</v>
      </c>
      <c r="K20" s="102">
        <f>SUM(D20:I20)</f>
        <v>0</v>
      </c>
      <c r="L20" s="103">
        <f>C20-K20</f>
        <v>0</v>
      </c>
      <c r="M20" s="100"/>
      <c r="N20" s="100"/>
      <c r="O20" s="100"/>
      <c r="P20" s="100"/>
      <c r="Q20" s="100"/>
      <c r="R20" s="100"/>
      <c r="S20" s="101">
        <f>L20-SUM(M20:R20)</f>
        <v>0</v>
      </c>
      <c r="T20" s="102">
        <f>SUM(M20:R20)</f>
        <v>0</v>
      </c>
      <c r="U20" s="185">
        <f>L20-T20</f>
        <v>0</v>
      </c>
      <c r="V20" s="100"/>
      <c r="W20" s="100"/>
      <c r="X20" s="100"/>
      <c r="Y20" s="100"/>
      <c r="Z20" s="100"/>
      <c r="AA20" s="100"/>
      <c r="AB20" s="101">
        <f>U20-SUM(V20:AA20)</f>
        <v>0</v>
      </c>
      <c r="AC20" s="102">
        <f>SUM(V20:AA20)</f>
        <v>0</v>
      </c>
      <c r="AD20" s="103">
        <f>U20-AC20</f>
        <v>0</v>
      </c>
      <c r="AE20" s="100"/>
      <c r="AF20" s="100"/>
      <c r="AG20" s="100"/>
      <c r="AH20" s="100"/>
      <c r="AI20" s="100"/>
      <c r="AJ20" s="105"/>
      <c r="AK20" s="105"/>
      <c r="AL20" s="105"/>
      <c r="AM20" s="101">
        <f>AD20-SUM(AE20:AL20)</f>
        <v>0</v>
      </c>
      <c r="AN20" s="102">
        <f t="shared" si="11"/>
        <v>0</v>
      </c>
      <c r="AO20" s="102">
        <f>K20+T20+AC20+AN20</f>
        <v>0</v>
      </c>
      <c r="AP20" s="102" t="e">
        <f>(K20+T20+AC20+AN20)/C20*100</f>
        <v>#DIV/0!</v>
      </c>
      <c r="AQ20" s="160"/>
      <c r="AR20" s="161"/>
      <c r="AS20" s="161"/>
      <c r="AT20" s="162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  <c r="IU20" s="143"/>
      <c r="IV20" s="143"/>
    </row>
    <row r="21" spans="1:256" s="110" customFormat="1" ht="18" customHeight="1">
      <c r="A21" s="128" t="s">
        <v>81</v>
      </c>
      <c r="B21" s="374">
        <v>310</v>
      </c>
      <c r="C21" s="99"/>
      <c r="D21" s="104"/>
      <c r="E21" s="100"/>
      <c r="F21" s="100"/>
      <c r="G21" s="100"/>
      <c r="H21" s="100"/>
      <c r="I21" s="100"/>
      <c r="J21" s="101">
        <f t="shared" si="0"/>
        <v>0</v>
      </c>
      <c r="K21" s="102">
        <f t="shared" si="12"/>
        <v>0</v>
      </c>
      <c r="L21" s="103">
        <f t="shared" si="1"/>
        <v>0</v>
      </c>
      <c r="M21" s="100"/>
      <c r="N21" s="100"/>
      <c r="O21" s="100"/>
      <c r="P21" s="100"/>
      <c r="Q21" s="100"/>
      <c r="R21" s="100"/>
      <c r="S21" s="101">
        <f t="shared" si="2"/>
        <v>0</v>
      </c>
      <c r="T21" s="102">
        <f t="shared" si="3"/>
        <v>0</v>
      </c>
      <c r="U21" s="185">
        <f t="shared" si="4"/>
        <v>0</v>
      </c>
      <c r="V21" s="100"/>
      <c r="W21" s="100"/>
      <c r="X21" s="100"/>
      <c r="Y21" s="100"/>
      <c r="Z21" s="100"/>
      <c r="AA21" s="100"/>
      <c r="AB21" s="101">
        <f t="shared" si="5"/>
        <v>0</v>
      </c>
      <c r="AC21" s="102">
        <f t="shared" si="6"/>
        <v>0</v>
      </c>
      <c r="AD21" s="103">
        <f t="shared" si="7"/>
        <v>0</v>
      </c>
      <c r="AE21" s="100"/>
      <c r="AF21" s="100"/>
      <c r="AG21" s="100"/>
      <c r="AH21" s="100"/>
      <c r="AI21" s="100"/>
      <c r="AJ21" s="105"/>
      <c r="AK21" s="105"/>
      <c r="AL21" s="105"/>
      <c r="AM21" s="101">
        <f t="shared" si="8"/>
        <v>0</v>
      </c>
      <c r="AN21" s="102">
        <f t="shared" si="11"/>
        <v>0</v>
      </c>
      <c r="AO21" s="102">
        <f t="shared" si="9"/>
        <v>0</v>
      </c>
      <c r="AP21" s="102" t="e">
        <f t="shared" si="10"/>
        <v>#DIV/0!</v>
      </c>
      <c r="AQ21" s="160"/>
      <c r="AR21" s="161"/>
      <c r="AS21" s="161"/>
      <c r="AT21" s="162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  <c r="IV21" s="143"/>
    </row>
    <row r="22" spans="1:256" s="106" customFormat="1" ht="28.5" customHeight="1">
      <c r="A22" s="128" t="s">
        <v>89</v>
      </c>
      <c r="B22" s="375"/>
      <c r="C22" s="99">
        <f>221000+85000+241800</f>
        <v>547800</v>
      </c>
      <c r="D22" s="104"/>
      <c r="E22" s="104"/>
      <c r="F22" s="104"/>
      <c r="G22" s="104"/>
      <c r="H22" s="104"/>
      <c r="I22" s="104">
        <f>141000+318219-13584</f>
        <v>445635</v>
      </c>
      <c r="J22" s="108">
        <f t="shared" si="0"/>
        <v>102165</v>
      </c>
      <c r="K22" s="102">
        <f t="shared" si="12"/>
        <v>445635</v>
      </c>
      <c r="L22" s="103">
        <f t="shared" si="1"/>
        <v>102165</v>
      </c>
      <c r="M22" s="104">
        <v>68196.98</v>
      </c>
      <c r="N22" s="104">
        <v>33920</v>
      </c>
      <c r="O22" s="104"/>
      <c r="P22" s="104">
        <v>212175</v>
      </c>
      <c r="Q22" s="104"/>
      <c r="R22" s="104"/>
      <c r="S22" s="108">
        <f t="shared" si="2"/>
        <v>-212126.97999999998</v>
      </c>
      <c r="T22" s="102">
        <f t="shared" si="3"/>
        <v>314291.98</v>
      </c>
      <c r="U22" s="185">
        <f t="shared" si="4"/>
        <v>-212126.97999999998</v>
      </c>
      <c r="V22" s="104"/>
      <c r="W22" s="104"/>
      <c r="X22" s="104"/>
      <c r="Y22" s="104"/>
      <c r="Z22" s="104"/>
      <c r="AA22" s="104"/>
      <c r="AB22" s="108">
        <f t="shared" si="5"/>
        <v>-212126.97999999998</v>
      </c>
      <c r="AC22" s="102">
        <f t="shared" si="6"/>
        <v>0</v>
      </c>
      <c r="AD22" s="103">
        <f t="shared" si="7"/>
        <v>-212126.97999999998</v>
      </c>
      <c r="AE22" s="104"/>
      <c r="AF22" s="104"/>
      <c r="AG22" s="104"/>
      <c r="AH22" s="100"/>
      <c r="AI22" s="100"/>
      <c r="AJ22" s="109"/>
      <c r="AK22" s="109"/>
      <c r="AL22" s="109"/>
      <c r="AM22" s="108">
        <f t="shared" si="8"/>
        <v>-212126.97999999998</v>
      </c>
      <c r="AN22" s="102">
        <f aca="true" t="shared" si="13" ref="AN22:AN27">SUM(AE22:AK22)</f>
        <v>0</v>
      </c>
      <c r="AO22" s="102">
        <f t="shared" si="9"/>
        <v>759926.98</v>
      </c>
      <c r="AP22" s="102">
        <f t="shared" si="10"/>
        <v>138.7234355604235</v>
      </c>
      <c r="AQ22" s="160"/>
      <c r="AR22" s="161"/>
      <c r="AS22" s="161"/>
      <c r="AT22" s="162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  <c r="IV22" s="143"/>
    </row>
    <row r="23" spans="1:256" s="110" customFormat="1" ht="28.5" customHeight="1">
      <c r="A23" s="130" t="s">
        <v>82</v>
      </c>
      <c r="B23" s="124">
        <v>341</v>
      </c>
      <c r="C23" s="99">
        <v>6000</v>
      </c>
      <c r="D23" s="104"/>
      <c r="E23" s="100"/>
      <c r="F23" s="100"/>
      <c r="G23" s="100"/>
      <c r="H23" s="100"/>
      <c r="I23" s="100"/>
      <c r="J23" s="101">
        <f t="shared" si="0"/>
        <v>6000</v>
      </c>
      <c r="K23" s="102">
        <f t="shared" si="12"/>
        <v>0</v>
      </c>
      <c r="L23" s="103">
        <f t="shared" si="1"/>
        <v>6000</v>
      </c>
      <c r="M23" s="100"/>
      <c r="N23" s="100"/>
      <c r="O23" s="100"/>
      <c r="P23" s="100"/>
      <c r="Q23" s="100"/>
      <c r="R23" s="100"/>
      <c r="S23" s="101">
        <f t="shared" si="2"/>
        <v>6000</v>
      </c>
      <c r="T23" s="102">
        <f t="shared" si="3"/>
        <v>0</v>
      </c>
      <c r="U23" s="185">
        <f t="shared" si="4"/>
        <v>6000</v>
      </c>
      <c r="V23" s="100"/>
      <c r="W23" s="100"/>
      <c r="X23" s="100"/>
      <c r="Y23" s="100"/>
      <c r="Z23" s="100"/>
      <c r="AA23" s="100"/>
      <c r="AB23" s="101">
        <f t="shared" si="5"/>
        <v>6000</v>
      </c>
      <c r="AC23" s="102">
        <f t="shared" si="6"/>
        <v>0</v>
      </c>
      <c r="AD23" s="103">
        <f t="shared" si="7"/>
        <v>6000</v>
      </c>
      <c r="AE23" s="100"/>
      <c r="AF23" s="100"/>
      <c r="AG23" s="100"/>
      <c r="AH23" s="100"/>
      <c r="AI23" s="100"/>
      <c r="AJ23" s="105"/>
      <c r="AK23" s="105"/>
      <c r="AL23" s="105"/>
      <c r="AM23" s="101">
        <f t="shared" si="8"/>
        <v>6000</v>
      </c>
      <c r="AN23" s="102">
        <f t="shared" si="13"/>
        <v>0</v>
      </c>
      <c r="AO23" s="102">
        <f t="shared" si="9"/>
        <v>0</v>
      </c>
      <c r="AP23" s="102">
        <f t="shared" si="10"/>
        <v>0</v>
      </c>
      <c r="AQ23" s="160"/>
      <c r="AR23" s="161"/>
      <c r="AS23" s="161"/>
      <c r="AT23" s="162"/>
      <c r="AU23" s="143"/>
      <c r="AV23" s="160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  <c r="IV23" s="143"/>
    </row>
    <row r="24" spans="1:256" s="110" customFormat="1" ht="19.5" customHeight="1">
      <c r="A24" s="123" t="s">
        <v>83</v>
      </c>
      <c r="B24" s="376">
        <v>342</v>
      </c>
      <c r="C24" s="99">
        <v>18914400</v>
      </c>
      <c r="D24" s="104"/>
      <c r="E24" s="100"/>
      <c r="F24" s="100"/>
      <c r="G24" s="100"/>
      <c r="H24" s="100"/>
      <c r="I24" s="100">
        <f>451862+599416.51+314166.8+47023+256006.52</f>
        <v>1668474.83</v>
      </c>
      <c r="J24" s="101">
        <f t="shared" si="0"/>
        <v>17245925.17</v>
      </c>
      <c r="K24" s="102">
        <f t="shared" si="12"/>
        <v>1668474.83</v>
      </c>
      <c r="L24" s="103">
        <f t="shared" si="1"/>
        <v>17245925.17</v>
      </c>
      <c r="M24" s="100"/>
      <c r="N24" s="100">
        <f>196170+140250</f>
        <v>336420</v>
      </c>
      <c r="O24" s="100"/>
      <c r="P24" s="100"/>
      <c r="Q24" s="100">
        <f>135264+180126.68</f>
        <v>315390.68</v>
      </c>
      <c r="R24" s="104"/>
      <c r="S24" s="101">
        <f t="shared" si="2"/>
        <v>16594114.490000002</v>
      </c>
      <c r="T24" s="102">
        <f t="shared" si="3"/>
        <v>651810.6799999999</v>
      </c>
      <c r="U24" s="185">
        <f t="shared" si="4"/>
        <v>16594114.490000002</v>
      </c>
      <c r="V24" s="100"/>
      <c r="W24" s="100"/>
      <c r="X24" s="100"/>
      <c r="Y24" s="100"/>
      <c r="Z24" s="104"/>
      <c r="AA24" s="104"/>
      <c r="AB24" s="101">
        <f t="shared" si="5"/>
        <v>16594114.490000002</v>
      </c>
      <c r="AC24" s="102">
        <f t="shared" si="6"/>
        <v>0</v>
      </c>
      <c r="AD24" s="103">
        <f t="shared" si="7"/>
        <v>16594114.490000002</v>
      </c>
      <c r="AE24" s="104"/>
      <c r="AF24" s="104"/>
      <c r="AG24" s="100"/>
      <c r="AH24" s="100"/>
      <c r="AI24" s="100"/>
      <c r="AJ24" s="105"/>
      <c r="AK24" s="105"/>
      <c r="AL24" s="105"/>
      <c r="AM24" s="101">
        <f t="shared" si="8"/>
        <v>16594114.490000002</v>
      </c>
      <c r="AN24" s="102">
        <f t="shared" si="13"/>
        <v>0</v>
      </c>
      <c r="AO24" s="102">
        <f t="shared" si="9"/>
        <v>2320285.51</v>
      </c>
      <c r="AP24" s="102">
        <f t="shared" si="10"/>
        <v>12.267296398511187</v>
      </c>
      <c r="AQ24" s="160"/>
      <c r="AR24" s="161"/>
      <c r="AS24" s="161"/>
      <c r="AT24" s="162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  <c r="IU24" s="143"/>
      <c r="IV24" s="143"/>
    </row>
    <row r="25" spans="1:256" s="110" customFormat="1" ht="24">
      <c r="A25" s="123" t="s">
        <v>88</v>
      </c>
      <c r="B25" s="377"/>
      <c r="C25" s="99"/>
      <c r="D25" s="104"/>
      <c r="E25" s="100"/>
      <c r="F25" s="100"/>
      <c r="G25" s="100"/>
      <c r="H25" s="100"/>
      <c r="I25" s="100"/>
      <c r="J25" s="101">
        <f t="shared" si="0"/>
        <v>0</v>
      </c>
      <c r="K25" s="102">
        <f t="shared" si="12"/>
        <v>0</v>
      </c>
      <c r="L25" s="103">
        <f t="shared" si="1"/>
        <v>0</v>
      </c>
      <c r="M25" s="100"/>
      <c r="N25" s="100"/>
      <c r="O25" s="100"/>
      <c r="P25" s="100"/>
      <c r="Q25" s="100"/>
      <c r="R25" s="100"/>
      <c r="S25" s="101">
        <f t="shared" si="2"/>
        <v>0</v>
      </c>
      <c r="T25" s="102">
        <f t="shared" si="3"/>
        <v>0</v>
      </c>
      <c r="U25" s="185">
        <f t="shared" si="4"/>
        <v>0</v>
      </c>
      <c r="V25" s="100"/>
      <c r="W25" s="100"/>
      <c r="X25" s="100"/>
      <c r="Y25" s="100"/>
      <c r="Z25" s="100"/>
      <c r="AA25" s="100"/>
      <c r="AB25" s="101">
        <f t="shared" si="5"/>
        <v>0</v>
      </c>
      <c r="AC25" s="102">
        <f t="shared" si="6"/>
        <v>0</v>
      </c>
      <c r="AD25" s="103">
        <f t="shared" si="7"/>
        <v>0</v>
      </c>
      <c r="AE25" s="100"/>
      <c r="AF25" s="100"/>
      <c r="AG25" s="100"/>
      <c r="AH25" s="100"/>
      <c r="AI25" s="100"/>
      <c r="AJ25" s="105"/>
      <c r="AK25" s="105"/>
      <c r="AL25" s="105"/>
      <c r="AM25" s="101">
        <f t="shared" si="8"/>
        <v>0</v>
      </c>
      <c r="AN25" s="102">
        <f t="shared" si="13"/>
        <v>0</v>
      </c>
      <c r="AO25" s="102">
        <f t="shared" si="9"/>
        <v>0</v>
      </c>
      <c r="AP25" s="102" t="e">
        <f t="shared" si="10"/>
        <v>#DIV/0!</v>
      </c>
      <c r="AQ25" s="160"/>
      <c r="AR25" s="161"/>
      <c r="AS25" s="161"/>
      <c r="AT25" s="162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  <c r="IU25" s="143"/>
      <c r="IV25" s="143"/>
    </row>
    <row r="26" spans="1:256" s="106" customFormat="1" ht="15" collapsed="1">
      <c r="A26" s="131" t="s">
        <v>91</v>
      </c>
      <c r="B26" s="129">
        <v>343</v>
      </c>
      <c r="C26" s="99"/>
      <c r="D26" s="104"/>
      <c r="E26" s="177"/>
      <c r="F26" s="177"/>
      <c r="G26" s="104"/>
      <c r="H26" s="104"/>
      <c r="I26" s="177"/>
      <c r="J26" s="101">
        <f>C26-SUM(D26:I26)</f>
        <v>0</v>
      </c>
      <c r="K26" s="102">
        <f>SUM(D26:I26)</f>
        <v>0</v>
      </c>
      <c r="L26" s="103">
        <f>C26-K26</f>
        <v>0</v>
      </c>
      <c r="M26" s="104"/>
      <c r="N26" s="104"/>
      <c r="O26" s="104"/>
      <c r="P26" s="104"/>
      <c r="Q26" s="104"/>
      <c r="R26" s="104"/>
      <c r="S26" s="108">
        <f>L26-SUM(M26:R26)</f>
        <v>0</v>
      </c>
      <c r="T26" s="102">
        <f>SUM(M26:R26)</f>
        <v>0</v>
      </c>
      <c r="U26" s="185">
        <f>L26-T26</f>
        <v>0</v>
      </c>
      <c r="V26" s="104"/>
      <c r="W26" s="104"/>
      <c r="X26" s="104"/>
      <c r="Y26" s="104"/>
      <c r="Z26" s="104"/>
      <c r="AA26" s="104"/>
      <c r="AB26" s="108">
        <f>U26-SUM(V26:AA26)</f>
        <v>0</v>
      </c>
      <c r="AC26" s="102">
        <f>SUM(V26:AA26)</f>
        <v>0</v>
      </c>
      <c r="AD26" s="103">
        <f>U26-AC26</f>
        <v>0</v>
      </c>
      <c r="AE26" s="104"/>
      <c r="AF26" s="104"/>
      <c r="AG26" s="104"/>
      <c r="AH26" s="104"/>
      <c r="AI26" s="104"/>
      <c r="AJ26" s="109"/>
      <c r="AK26" s="109"/>
      <c r="AL26" s="109"/>
      <c r="AM26" s="108">
        <f>AD26-SUM(AE26:AL26)</f>
        <v>0</v>
      </c>
      <c r="AN26" s="102">
        <f t="shared" si="13"/>
        <v>0</v>
      </c>
      <c r="AO26" s="102">
        <f>K26+T26+AC26+AN26</f>
        <v>0</v>
      </c>
      <c r="AP26" s="102" t="e">
        <f>(K26+T26+AC26+AN26)/C26*100</f>
        <v>#DIV/0!</v>
      </c>
      <c r="AQ26" s="160"/>
      <c r="AR26" s="161"/>
      <c r="AS26" s="161"/>
      <c r="AT26" s="162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  <c r="IU26" s="143"/>
      <c r="IV26" s="143"/>
    </row>
    <row r="27" spans="1:256" s="106" customFormat="1" ht="15" collapsed="1">
      <c r="A27" s="131" t="s">
        <v>92</v>
      </c>
      <c r="B27" s="129">
        <v>345</v>
      </c>
      <c r="C27" s="99">
        <f>566000-479400</f>
        <v>86600</v>
      </c>
      <c r="D27" s="104"/>
      <c r="E27" s="177"/>
      <c r="F27" s="177"/>
      <c r="G27" s="104"/>
      <c r="H27" s="104"/>
      <c r="I27" s="104">
        <f>86520</f>
        <v>86520</v>
      </c>
      <c r="J27" s="101">
        <f t="shared" si="0"/>
        <v>80</v>
      </c>
      <c r="K27" s="102">
        <f t="shared" si="12"/>
        <v>86520</v>
      </c>
      <c r="L27" s="103">
        <f t="shared" si="1"/>
        <v>80</v>
      </c>
      <c r="M27" s="104"/>
      <c r="N27" s="104"/>
      <c r="O27" s="104"/>
      <c r="P27" s="104"/>
      <c r="Q27" s="104"/>
      <c r="R27" s="104"/>
      <c r="S27" s="108">
        <f t="shared" si="2"/>
        <v>80</v>
      </c>
      <c r="T27" s="102">
        <f t="shared" si="3"/>
        <v>0</v>
      </c>
      <c r="U27" s="185">
        <f t="shared" si="4"/>
        <v>80</v>
      </c>
      <c r="V27" s="104"/>
      <c r="W27" s="104"/>
      <c r="X27" s="104"/>
      <c r="Y27" s="104"/>
      <c r="Z27" s="104"/>
      <c r="AA27" s="104"/>
      <c r="AB27" s="108">
        <f>U27-SUM(V27:AA27)</f>
        <v>80</v>
      </c>
      <c r="AC27" s="102">
        <f t="shared" si="6"/>
        <v>0</v>
      </c>
      <c r="AD27" s="103">
        <f t="shared" si="7"/>
        <v>80</v>
      </c>
      <c r="AE27" s="104"/>
      <c r="AF27" s="104"/>
      <c r="AG27" s="104"/>
      <c r="AH27" s="104"/>
      <c r="AI27" s="104"/>
      <c r="AJ27" s="109"/>
      <c r="AK27" s="109"/>
      <c r="AL27" s="109"/>
      <c r="AM27" s="108">
        <f t="shared" si="8"/>
        <v>80</v>
      </c>
      <c r="AN27" s="102">
        <f t="shared" si="13"/>
        <v>0</v>
      </c>
      <c r="AO27" s="102">
        <f t="shared" si="9"/>
        <v>86520</v>
      </c>
      <c r="AP27" s="102">
        <f t="shared" si="10"/>
        <v>99.90762124711317</v>
      </c>
      <c r="AQ27" s="160"/>
      <c r="AR27" s="161"/>
      <c r="AS27" s="161"/>
      <c r="AT27" s="162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  <c r="IU27" s="143"/>
      <c r="IV27" s="143"/>
    </row>
    <row r="28" spans="1:256" s="110" customFormat="1" ht="25.5">
      <c r="A28" s="140" t="s">
        <v>93</v>
      </c>
      <c r="B28" s="136">
        <v>346</v>
      </c>
      <c r="C28" s="99">
        <f>457500+49600+332300+479400+53200</f>
        <v>1372000</v>
      </c>
      <c r="D28" s="104"/>
      <c r="E28" s="100"/>
      <c r="F28" s="100"/>
      <c r="G28" s="100"/>
      <c r="H28" s="100"/>
      <c r="I28" s="100">
        <f>113055+59550+255098+270538+13584</f>
        <v>711825</v>
      </c>
      <c r="J28" s="101">
        <f t="shared" si="0"/>
        <v>660175</v>
      </c>
      <c r="K28" s="102">
        <f>SUM(D28:I28)</f>
        <v>711825</v>
      </c>
      <c r="L28" s="103">
        <f t="shared" si="1"/>
        <v>660175</v>
      </c>
      <c r="M28" s="100">
        <v>241746.87</v>
      </c>
      <c r="N28" s="100">
        <v>418371.4</v>
      </c>
      <c r="O28" s="100"/>
      <c r="P28" s="100"/>
      <c r="Q28" s="100"/>
      <c r="R28" s="100"/>
      <c r="S28" s="101">
        <f t="shared" si="2"/>
        <v>56.72999999998137</v>
      </c>
      <c r="T28" s="102">
        <f t="shared" si="3"/>
        <v>660118.27</v>
      </c>
      <c r="U28" s="185">
        <f t="shared" si="4"/>
        <v>56.72999999998137</v>
      </c>
      <c r="V28" s="100"/>
      <c r="W28" s="104"/>
      <c r="X28" s="104"/>
      <c r="Y28" s="104"/>
      <c r="Z28" s="100"/>
      <c r="AA28" s="100"/>
      <c r="AB28" s="101">
        <f>U28-SUM(V28:AA28)</f>
        <v>56.72999999998137</v>
      </c>
      <c r="AC28" s="102">
        <f t="shared" si="6"/>
        <v>0</v>
      </c>
      <c r="AD28" s="103">
        <f t="shared" si="7"/>
        <v>56.72999999998137</v>
      </c>
      <c r="AE28" s="100"/>
      <c r="AF28" s="104"/>
      <c r="AG28" s="100"/>
      <c r="AH28" s="100"/>
      <c r="AI28" s="100"/>
      <c r="AJ28" s="105"/>
      <c r="AK28" s="105"/>
      <c r="AL28" s="105"/>
      <c r="AM28" s="101">
        <f t="shared" si="8"/>
        <v>56.72999999998137</v>
      </c>
      <c r="AN28" s="102">
        <f>SUM(AE28:AK28)</f>
        <v>0</v>
      </c>
      <c r="AO28" s="102">
        <f t="shared" si="9"/>
        <v>1371943.27</v>
      </c>
      <c r="AP28" s="102">
        <f t="shared" si="10"/>
        <v>99.99586516034985</v>
      </c>
      <c r="AQ28" s="160"/>
      <c r="AR28" s="161"/>
      <c r="AS28" s="161"/>
      <c r="AT28" s="162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  <c r="IJ28" s="143"/>
      <c r="IK28" s="143"/>
      <c r="IL28" s="143"/>
      <c r="IM28" s="143"/>
      <c r="IN28" s="143"/>
      <c r="IO28" s="143"/>
      <c r="IP28" s="143"/>
      <c r="IQ28" s="143"/>
      <c r="IR28" s="143"/>
      <c r="IS28" s="143"/>
      <c r="IT28" s="143"/>
      <c r="IU28" s="143"/>
      <c r="IV28" s="143"/>
    </row>
    <row r="29" spans="1:256" s="110" customFormat="1" ht="22.5">
      <c r="A29" s="140" t="s">
        <v>113</v>
      </c>
      <c r="B29" s="136">
        <v>349</v>
      </c>
      <c r="C29" s="99">
        <v>10300</v>
      </c>
      <c r="D29" s="104"/>
      <c r="E29" s="100"/>
      <c r="F29" s="100">
        <v>7083.03</v>
      </c>
      <c r="G29" s="100"/>
      <c r="H29" s="100">
        <v>3124.96</v>
      </c>
      <c r="I29" s="100"/>
      <c r="J29" s="101">
        <f t="shared" si="0"/>
        <v>92.01000000000022</v>
      </c>
      <c r="K29" s="102">
        <f>SUM(D29:I29)</f>
        <v>10207.99</v>
      </c>
      <c r="L29" s="103">
        <f>C29-K29</f>
        <v>92.01000000000022</v>
      </c>
      <c r="M29" s="100"/>
      <c r="N29" s="100"/>
      <c r="O29" s="100"/>
      <c r="P29" s="100"/>
      <c r="Q29" s="100"/>
      <c r="R29" s="100"/>
      <c r="S29" s="101">
        <f>L29-SUM(M29:R29)</f>
        <v>92.01000000000022</v>
      </c>
      <c r="T29" s="102">
        <f>SUM(M29:R29)</f>
        <v>0</v>
      </c>
      <c r="U29" s="185">
        <f>L29-T29</f>
        <v>92.01000000000022</v>
      </c>
      <c r="V29" s="100"/>
      <c r="W29" s="104"/>
      <c r="X29" s="104"/>
      <c r="Y29" s="104"/>
      <c r="Z29" s="100"/>
      <c r="AA29" s="100"/>
      <c r="AB29" s="101">
        <f>U29-SUM(V29:AA29)</f>
        <v>92.01000000000022</v>
      </c>
      <c r="AC29" s="102">
        <f>SUM(V29:AA29)</f>
        <v>0</v>
      </c>
      <c r="AD29" s="103">
        <f>U29-AC29</f>
        <v>92.01000000000022</v>
      </c>
      <c r="AE29" s="100"/>
      <c r="AF29" s="104"/>
      <c r="AG29" s="100"/>
      <c r="AH29" s="100"/>
      <c r="AI29" s="100"/>
      <c r="AJ29" s="105"/>
      <c r="AK29" s="105"/>
      <c r="AL29" s="105"/>
      <c r="AM29" s="101">
        <f>AD29-SUM(AE29:AL29)</f>
        <v>92.01000000000022</v>
      </c>
      <c r="AN29" s="102">
        <f>SUM(AE29:AK29)</f>
        <v>0</v>
      </c>
      <c r="AO29" s="102">
        <f>K29+T29+AC29+AN29</f>
        <v>10207.99</v>
      </c>
      <c r="AP29" s="102">
        <f>(K29+T29+AC29+AN29)/C29*100</f>
        <v>99.1066990291262</v>
      </c>
      <c r="AQ29" s="160"/>
      <c r="AR29" s="161"/>
      <c r="AS29" s="161"/>
      <c r="AT29" s="162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</row>
    <row r="30" spans="1:256" s="117" customFormat="1" ht="19.5" customHeight="1">
      <c r="A30" s="111" t="s">
        <v>43</v>
      </c>
      <c r="B30" s="112"/>
      <c r="C30" s="113">
        <f>SUM(C31)</f>
        <v>0</v>
      </c>
      <c r="D30" s="217"/>
      <c r="E30" s="217"/>
      <c r="F30" s="217"/>
      <c r="G30" s="217"/>
      <c r="H30" s="217"/>
      <c r="I30" s="217"/>
      <c r="J30" s="217"/>
      <c r="K30" s="217"/>
      <c r="L30" s="113"/>
      <c r="M30" s="114"/>
      <c r="N30" s="114"/>
      <c r="O30" s="114"/>
      <c r="P30" s="114"/>
      <c r="Q30" s="114"/>
      <c r="R30" s="114"/>
      <c r="S30" s="115"/>
      <c r="T30" s="115"/>
      <c r="U30" s="113"/>
      <c r="V30" s="114"/>
      <c r="W30" s="114"/>
      <c r="X30" s="114"/>
      <c r="Y30" s="114"/>
      <c r="Z30" s="114"/>
      <c r="AA30" s="114"/>
      <c r="AB30" s="115"/>
      <c r="AC30" s="115"/>
      <c r="AD30" s="113"/>
      <c r="AE30" s="114"/>
      <c r="AF30" s="114"/>
      <c r="AG30" s="114"/>
      <c r="AH30" s="114"/>
      <c r="AI30" s="114"/>
      <c r="AJ30" s="116"/>
      <c r="AK30" s="116"/>
      <c r="AL30" s="116"/>
      <c r="AM30" s="134"/>
      <c r="AN30" s="115"/>
      <c r="AO30" s="115"/>
      <c r="AP30" s="115"/>
      <c r="AQ30" s="149"/>
      <c r="AR30" s="159"/>
      <c r="AS30" s="15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149"/>
      <c r="FK30" s="149"/>
      <c r="FL30" s="149"/>
      <c r="FM30" s="149"/>
      <c r="FN30" s="149"/>
      <c r="FO30" s="149"/>
      <c r="FP30" s="149"/>
      <c r="FQ30" s="149"/>
      <c r="FR30" s="149"/>
      <c r="FS30" s="149"/>
      <c r="FT30" s="149"/>
      <c r="FU30" s="149"/>
      <c r="FV30" s="149"/>
      <c r="FW30" s="149"/>
      <c r="FX30" s="149"/>
      <c r="FY30" s="149"/>
      <c r="FZ30" s="149"/>
      <c r="GA30" s="149"/>
      <c r="GB30" s="149"/>
      <c r="GC30" s="149"/>
      <c r="GD30" s="149"/>
      <c r="GE30" s="149"/>
      <c r="GF30" s="149"/>
      <c r="GG30" s="149"/>
      <c r="GH30" s="149"/>
      <c r="GI30" s="149"/>
      <c r="GJ30" s="149"/>
      <c r="GK30" s="149"/>
      <c r="GL30" s="149"/>
      <c r="GM30" s="149"/>
      <c r="GN30" s="149"/>
      <c r="GO30" s="149"/>
      <c r="GP30" s="149"/>
      <c r="GQ30" s="149"/>
      <c r="GR30" s="149"/>
      <c r="GS30" s="149"/>
      <c r="GT30" s="149"/>
      <c r="GU30" s="149"/>
      <c r="GV30" s="149"/>
      <c r="GW30" s="149"/>
      <c r="GX30" s="149"/>
      <c r="GY30" s="149"/>
      <c r="GZ30" s="149"/>
      <c r="HA30" s="149"/>
      <c r="HB30" s="149"/>
      <c r="HC30" s="149"/>
      <c r="HD30" s="149"/>
      <c r="HE30" s="149"/>
      <c r="HF30" s="149"/>
      <c r="HG30" s="149"/>
      <c r="HH30" s="149"/>
      <c r="HI30" s="149"/>
      <c r="HJ30" s="149"/>
      <c r="HK30" s="149"/>
      <c r="HL30" s="149"/>
      <c r="HM30" s="149"/>
      <c r="HN30" s="149"/>
      <c r="HO30" s="149"/>
      <c r="HP30" s="149"/>
      <c r="HQ30" s="149"/>
      <c r="HR30" s="149"/>
      <c r="HS30" s="149"/>
      <c r="HT30" s="149"/>
      <c r="HU30" s="149"/>
      <c r="HV30" s="149"/>
      <c r="HW30" s="149"/>
      <c r="HX30" s="149"/>
      <c r="HY30" s="149"/>
      <c r="HZ30" s="149"/>
      <c r="IA30" s="149"/>
      <c r="IB30" s="149"/>
      <c r="IC30" s="149"/>
      <c r="ID30" s="149"/>
      <c r="IE30" s="149"/>
      <c r="IF30" s="149"/>
      <c r="IG30" s="149"/>
      <c r="IH30" s="149"/>
      <c r="II30" s="149"/>
      <c r="IJ30" s="149"/>
      <c r="IK30" s="149"/>
      <c r="IL30" s="149"/>
      <c r="IM30" s="149"/>
      <c r="IN30" s="149"/>
      <c r="IO30" s="149"/>
      <c r="IP30" s="149"/>
      <c r="IQ30" s="149"/>
      <c r="IR30" s="149"/>
      <c r="IS30" s="149"/>
      <c r="IT30" s="149"/>
      <c r="IU30" s="149"/>
      <c r="IV30" s="149"/>
    </row>
    <row r="31" spans="1:256" s="110" customFormat="1" ht="15">
      <c r="A31" s="126" t="s">
        <v>44</v>
      </c>
      <c r="B31" s="127">
        <v>292</v>
      </c>
      <c r="C31" s="99">
        <f>59900-10300-49600</f>
        <v>0</v>
      </c>
      <c r="D31" s="100"/>
      <c r="E31" s="100"/>
      <c r="F31" s="100"/>
      <c r="G31" s="100"/>
      <c r="H31" s="100"/>
      <c r="I31" s="100"/>
      <c r="J31" s="101">
        <f>C31-SUM(D31:I31)</f>
        <v>0</v>
      </c>
      <c r="K31" s="102">
        <f>SUM(D31:I31)</f>
        <v>0</v>
      </c>
      <c r="L31" s="103">
        <f>C31-K31</f>
        <v>0</v>
      </c>
      <c r="M31" s="100"/>
      <c r="N31" s="100"/>
      <c r="O31" s="100"/>
      <c r="P31" s="100"/>
      <c r="Q31" s="100"/>
      <c r="R31" s="100"/>
      <c r="S31" s="101">
        <f>L31-SUM(M31:R31)</f>
        <v>0</v>
      </c>
      <c r="T31" s="102">
        <f>SUM(M31:R31)</f>
        <v>0</v>
      </c>
      <c r="U31" s="185">
        <f>L31-T31</f>
        <v>0</v>
      </c>
      <c r="V31" s="100"/>
      <c r="W31" s="100"/>
      <c r="X31" s="100"/>
      <c r="Y31" s="100"/>
      <c r="Z31" s="100"/>
      <c r="AA31" s="100"/>
      <c r="AB31" s="101">
        <f>U31-SUM(V31:AA31)</f>
        <v>0</v>
      </c>
      <c r="AC31" s="102">
        <f>SUM(V31:AA31)</f>
        <v>0</v>
      </c>
      <c r="AD31" s="103">
        <f>U31-AC31</f>
        <v>0</v>
      </c>
      <c r="AE31" s="100"/>
      <c r="AF31" s="100"/>
      <c r="AG31" s="100"/>
      <c r="AH31" s="100"/>
      <c r="AI31" s="100"/>
      <c r="AJ31" s="105"/>
      <c r="AK31" s="105"/>
      <c r="AL31" s="105"/>
      <c r="AM31" s="101">
        <f>AD31-SUM(AE31:AL31)</f>
        <v>0</v>
      </c>
      <c r="AN31" s="102">
        <f>SUM(AE31:AK31)</f>
        <v>0</v>
      </c>
      <c r="AO31" s="102">
        <f>K31+T31+AC31+AN31</f>
        <v>0</v>
      </c>
      <c r="AP31" s="102" t="e">
        <f>(K31+T31+AC31+AN31)/C31*100</f>
        <v>#DIV/0!</v>
      </c>
      <c r="AQ31" s="160"/>
      <c r="AR31" s="166"/>
      <c r="AS31" s="166"/>
      <c r="AT31" s="162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  <c r="IK31" s="143"/>
      <c r="IL31" s="143"/>
      <c r="IM31" s="143"/>
      <c r="IN31" s="143"/>
      <c r="IO31" s="143"/>
      <c r="IP31" s="143"/>
      <c r="IQ31" s="143"/>
      <c r="IR31" s="143"/>
      <c r="IS31" s="143"/>
      <c r="IT31" s="143"/>
      <c r="IU31" s="143"/>
      <c r="IV31" s="143"/>
    </row>
    <row r="32" spans="1:256" s="138" customFormat="1" ht="17.25" customHeight="1">
      <c r="A32" s="176" t="s">
        <v>34</v>
      </c>
      <c r="B32" s="182"/>
      <c r="C32" s="180">
        <f>C4+C7+C9+C13+C30</f>
        <v>111851500</v>
      </c>
      <c r="D32" s="180">
        <f>SUM(D5:D28)</f>
        <v>0</v>
      </c>
      <c r="E32" s="180">
        <f aca="true" t="shared" si="14" ref="E32:AO32">SUM(E5:E31)</f>
        <v>865703.23</v>
      </c>
      <c r="F32" s="180">
        <f t="shared" si="14"/>
        <v>6122150.609999999</v>
      </c>
      <c r="G32" s="180">
        <f t="shared" si="14"/>
        <v>1007698.23</v>
      </c>
      <c r="H32" s="180">
        <f t="shared" si="14"/>
        <v>6035251.45</v>
      </c>
      <c r="I32" s="180">
        <f t="shared" si="14"/>
        <v>5525490.58</v>
      </c>
      <c r="J32" s="181">
        <f t="shared" si="14"/>
        <v>92295205.9</v>
      </c>
      <c r="K32" s="181">
        <f t="shared" si="14"/>
        <v>19556294.099999998</v>
      </c>
      <c r="L32" s="180">
        <f t="shared" si="14"/>
        <v>92295205.9</v>
      </c>
      <c r="M32" s="180">
        <f t="shared" si="14"/>
        <v>11948367.479999999</v>
      </c>
      <c r="N32" s="180">
        <f t="shared" si="14"/>
        <v>2541166.67</v>
      </c>
      <c r="O32" s="180">
        <f t="shared" si="14"/>
        <v>5512819.82</v>
      </c>
      <c r="P32" s="180">
        <f t="shared" si="14"/>
        <v>5242735.47</v>
      </c>
      <c r="Q32" s="180">
        <f t="shared" si="14"/>
        <v>9322419.64</v>
      </c>
      <c r="R32" s="180">
        <f t="shared" si="14"/>
        <v>0</v>
      </c>
      <c r="S32" s="181">
        <f t="shared" si="14"/>
        <v>57727696.82000001</v>
      </c>
      <c r="T32" s="181">
        <f t="shared" si="14"/>
        <v>34567509.080000006</v>
      </c>
      <c r="U32" s="180">
        <f t="shared" si="14"/>
        <v>57727696.82000001</v>
      </c>
      <c r="V32" s="180">
        <f t="shared" si="14"/>
        <v>0</v>
      </c>
      <c r="W32" s="180">
        <f t="shared" si="14"/>
        <v>0</v>
      </c>
      <c r="X32" s="180">
        <f t="shared" si="14"/>
        <v>0</v>
      </c>
      <c r="Y32" s="180">
        <f t="shared" si="14"/>
        <v>0</v>
      </c>
      <c r="Z32" s="180">
        <f t="shared" si="14"/>
        <v>0</v>
      </c>
      <c r="AA32" s="180">
        <f t="shared" si="14"/>
        <v>0</v>
      </c>
      <c r="AB32" s="181">
        <f t="shared" si="14"/>
        <v>57727696.82000001</v>
      </c>
      <c r="AC32" s="181">
        <f t="shared" si="14"/>
        <v>0</v>
      </c>
      <c r="AD32" s="180">
        <f t="shared" si="14"/>
        <v>57727696.82000001</v>
      </c>
      <c r="AE32" s="180">
        <f t="shared" si="14"/>
        <v>0</v>
      </c>
      <c r="AF32" s="180">
        <f t="shared" si="14"/>
        <v>0</v>
      </c>
      <c r="AG32" s="180">
        <f t="shared" si="14"/>
        <v>0</v>
      </c>
      <c r="AH32" s="180">
        <f t="shared" si="14"/>
        <v>0</v>
      </c>
      <c r="AI32" s="180">
        <f t="shared" si="14"/>
        <v>0</v>
      </c>
      <c r="AJ32" s="180">
        <f t="shared" si="14"/>
        <v>0</v>
      </c>
      <c r="AK32" s="180">
        <f t="shared" si="14"/>
        <v>0</v>
      </c>
      <c r="AL32" s="180">
        <f t="shared" si="14"/>
        <v>0</v>
      </c>
      <c r="AM32" s="181">
        <f t="shared" si="14"/>
        <v>57727696.82000001</v>
      </c>
      <c r="AN32" s="181">
        <f t="shared" si="14"/>
        <v>0</v>
      </c>
      <c r="AO32" s="181">
        <f t="shared" si="14"/>
        <v>54123803.17999999</v>
      </c>
      <c r="AP32" s="181">
        <f t="shared" si="10"/>
        <v>48.38898287461501</v>
      </c>
      <c r="AQ32" s="167"/>
      <c r="AR32" s="168"/>
      <c r="AS32" s="168"/>
      <c r="AT32" s="169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  <c r="IT32" s="151"/>
      <c r="IU32" s="151"/>
      <c r="IV32" s="151"/>
    </row>
    <row r="33" spans="1:256" s="17" customFormat="1" ht="30.75" customHeight="1">
      <c r="A33" s="384" t="s">
        <v>35</v>
      </c>
      <c r="B33" s="385"/>
      <c r="C33" s="12"/>
      <c r="D33" s="13"/>
      <c r="E33" s="13"/>
      <c r="F33" s="13"/>
      <c r="G33" s="13"/>
      <c r="H33" s="13"/>
      <c r="I33" s="13"/>
      <c r="J33" s="14"/>
      <c r="K33" s="29"/>
      <c r="L33" s="13"/>
      <c r="M33" s="13"/>
      <c r="N33" s="13"/>
      <c r="O33" s="13"/>
      <c r="P33" s="13"/>
      <c r="Q33" s="13"/>
      <c r="R33" s="13"/>
      <c r="S33" s="14"/>
      <c r="T33" s="14"/>
      <c r="U33" s="184"/>
      <c r="V33" s="30"/>
      <c r="W33" s="13"/>
      <c r="X33" s="13"/>
      <c r="Y33" s="13"/>
      <c r="Z33" s="13"/>
      <c r="AA33" s="13"/>
      <c r="AB33" s="14"/>
      <c r="AC33" s="14"/>
      <c r="AD33" s="13"/>
      <c r="AE33" s="13"/>
      <c r="AF33" s="13"/>
      <c r="AG33" s="13"/>
      <c r="AH33" s="13"/>
      <c r="AI33" s="13"/>
      <c r="AJ33" s="16"/>
      <c r="AK33" s="16"/>
      <c r="AL33" s="16"/>
      <c r="AM33" s="14"/>
      <c r="AN33" s="14"/>
      <c r="AO33" s="14"/>
      <c r="AP33" s="14"/>
      <c r="AQ33" s="250"/>
      <c r="AR33" s="158"/>
      <c r="AS33" s="158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  <c r="HY33" s="142"/>
      <c r="HZ33" s="142"/>
      <c r="IA33" s="142"/>
      <c r="IB33" s="142"/>
      <c r="IC33" s="142"/>
      <c r="ID33" s="142"/>
      <c r="IE33" s="142"/>
      <c r="IF33" s="142"/>
      <c r="IG33" s="142"/>
      <c r="IH33" s="142"/>
      <c r="II33" s="142"/>
      <c r="IJ33" s="142"/>
      <c r="IK33" s="142"/>
      <c r="IL33" s="142"/>
      <c r="IM33" s="142"/>
      <c r="IN33" s="142"/>
      <c r="IO33" s="142"/>
      <c r="IP33" s="142"/>
      <c r="IQ33" s="142"/>
      <c r="IR33" s="142"/>
      <c r="IS33" s="142"/>
      <c r="IT33" s="142"/>
      <c r="IU33" s="142"/>
      <c r="IV33" s="142"/>
    </row>
    <row r="34" spans="1:256" s="117" customFormat="1" ht="19.5" customHeight="1">
      <c r="A34" s="111" t="s">
        <v>27</v>
      </c>
      <c r="B34" s="112"/>
      <c r="C34" s="113">
        <f>SUM(C35:C44)</f>
        <v>6440400</v>
      </c>
      <c r="D34" s="217"/>
      <c r="E34" s="217"/>
      <c r="F34" s="217"/>
      <c r="G34" s="217"/>
      <c r="H34" s="217"/>
      <c r="I34" s="217"/>
      <c r="J34" s="217"/>
      <c r="K34" s="217"/>
      <c r="L34" s="113"/>
      <c r="M34" s="114"/>
      <c r="N34" s="114"/>
      <c r="O34" s="114"/>
      <c r="P34" s="114"/>
      <c r="Q34" s="114"/>
      <c r="R34" s="114"/>
      <c r="S34" s="115"/>
      <c r="T34" s="115"/>
      <c r="U34" s="113"/>
      <c r="V34" s="114"/>
      <c r="W34" s="114"/>
      <c r="X34" s="114"/>
      <c r="Y34" s="114"/>
      <c r="Z34" s="114"/>
      <c r="AA34" s="114"/>
      <c r="AB34" s="115"/>
      <c r="AC34" s="115"/>
      <c r="AD34" s="113"/>
      <c r="AE34" s="114"/>
      <c r="AF34" s="114"/>
      <c r="AG34" s="114"/>
      <c r="AH34" s="114"/>
      <c r="AI34" s="114"/>
      <c r="AJ34" s="116"/>
      <c r="AK34" s="116"/>
      <c r="AL34" s="116"/>
      <c r="AM34" s="115"/>
      <c r="AN34" s="115"/>
      <c r="AO34" s="115"/>
      <c r="AP34" s="115"/>
      <c r="AQ34" s="149"/>
      <c r="AR34" s="159"/>
      <c r="AS34" s="15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  <c r="FJ34" s="149"/>
      <c r="FK34" s="149"/>
      <c r="FL34" s="149"/>
      <c r="FM34" s="149"/>
      <c r="FN34" s="149"/>
      <c r="FO34" s="149"/>
      <c r="FP34" s="149"/>
      <c r="FQ34" s="149"/>
      <c r="FR34" s="149"/>
      <c r="FS34" s="149"/>
      <c r="FT34" s="149"/>
      <c r="FU34" s="149"/>
      <c r="FV34" s="149"/>
      <c r="FW34" s="149"/>
      <c r="FX34" s="149"/>
      <c r="FY34" s="149"/>
      <c r="FZ34" s="149"/>
      <c r="GA34" s="149"/>
      <c r="GB34" s="149"/>
      <c r="GC34" s="149"/>
      <c r="GD34" s="149"/>
      <c r="GE34" s="149"/>
      <c r="GF34" s="149"/>
      <c r="GG34" s="149"/>
      <c r="GH34" s="149"/>
      <c r="GI34" s="149"/>
      <c r="GJ34" s="149"/>
      <c r="GK34" s="149"/>
      <c r="GL34" s="149"/>
      <c r="GM34" s="149"/>
      <c r="GN34" s="149"/>
      <c r="GO34" s="149"/>
      <c r="GP34" s="149"/>
      <c r="GQ34" s="149"/>
      <c r="GR34" s="149"/>
      <c r="GS34" s="149"/>
      <c r="GT34" s="149"/>
      <c r="GU34" s="149"/>
      <c r="GV34" s="149"/>
      <c r="GW34" s="149"/>
      <c r="GX34" s="149"/>
      <c r="GY34" s="149"/>
      <c r="GZ34" s="149"/>
      <c r="HA34" s="149"/>
      <c r="HB34" s="149"/>
      <c r="HC34" s="149"/>
      <c r="HD34" s="149"/>
      <c r="HE34" s="149"/>
      <c r="HF34" s="149"/>
      <c r="HG34" s="149"/>
      <c r="HH34" s="149"/>
      <c r="HI34" s="149"/>
      <c r="HJ34" s="149"/>
      <c r="HK34" s="149"/>
      <c r="HL34" s="149"/>
      <c r="HM34" s="149"/>
      <c r="HN34" s="149"/>
      <c r="HO34" s="149"/>
      <c r="HP34" s="149"/>
      <c r="HQ34" s="149"/>
      <c r="HR34" s="149"/>
      <c r="HS34" s="149"/>
      <c r="HT34" s="149"/>
      <c r="HU34" s="149"/>
      <c r="HV34" s="149"/>
      <c r="HW34" s="149"/>
      <c r="HX34" s="149"/>
      <c r="HY34" s="149"/>
      <c r="HZ34" s="149"/>
      <c r="IA34" s="149"/>
      <c r="IB34" s="149"/>
      <c r="IC34" s="149"/>
      <c r="ID34" s="149"/>
      <c r="IE34" s="149"/>
      <c r="IF34" s="149"/>
      <c r="IG34" s="149"/>
      <c r="IH34" s="149"/>
      <c r="II34" s="149"/>
      <c r="IJ34" s="149"/>
      <c r="IK34" s="149"/>
      <c r="IL34" s="149"/>
      <c r="IM34" s="149"/>
      <c r="IN34" s="149"/>
      <c r="IO34" s="149"/>
      <c r="IP34" s="149"/>
      <c r="IQ34" s="149"/>
      <c r="IR34" s="149"/>
      <c r="IS34" s="149"/>
      <c r="IT34" s="149"/>
      <c r="IU34" s="149"/>
      <c r="IV34" s="149"/>
    </row>
    <row r="35" spans="1:256" s="106" customFormat="1" ht="19.5" customHeight="1">
      <c r="A35" s="120" t="s">
        <v>20</v>
      </c>
      <c r="B35" s="121">
        <v>222</v>
      </c>
      <c r="C35" s="99"/>
      <c r="D35" s="104"/>
      <c r="E35" s="104"/>
      <c r="F35" s="104"/>
      <c r="G35" s="104"/>
      <c r="H35" s="104"/>
      <c r="I35" s="104"/>
      <c r="J35" s="108">
        <f>C35-SUM(D35:I35)</f>
        <v>0</v>
      </c>
      <c r="K35" s="102">
        <f>SUM(D35:I35)</f>
        <v>0</v>
      </c>
      <c r="L35" s="103">
        <f>C35-K35</f>
        <v>0</v>
      </c>
      <c r="M35" s="104"/>
      <c r="N35" s="104"/>
      <c r="O35" s="104"/>
      <c r="P35" s="104"/>
      <c r="Q35" s="104"/>
      <c r="R35" s="104"/>
      <c r="S35" s="108">
        <f>L35-SUM(M35:R35)</f>
        <v>0</v>
      </c>
      <c r="T35" s="102">
        <f>SUM(M35:R35)</f>
        <v>0</v>
      </c>
      <c r="U35" s="185">
        <f>L35-T35</f>
        <v>0</v>
      </c>
      <c r="V35" s="104"/>
      <c r="W35" s="104"/>
      <c r="X35" s="104"/>
      <c r="Y35" s="104"/>
      <c r="Z35" s="104"/>
      <c r="AA35" s="104"/>
      <c r="AB35" s="108">
        <f>U35-SUM(V35:AA35)</f>
        <v>0</v>
      </c>
      <c r="AC35" s="102">
        <f>SUM(V35:AA35)</f>
        <v>0</v>
      </c>
      <c r="AD35" s="103">
        <f>U35-AC35</f>
        <v>0</v>
      </c>
      <c r="AE35" s="104"/>
      <c r="AF35" s="104"/>
      <c r="AG35" s="104"/>
      <c r="AH35" s="104"/>
      <c r="AI35" s="104"/>
      <c r="AJ35" s="109"/>
      <c r="AK35" s="109"/>
      <c r="AL35" s="109"/>
      <c r="AM35" s="108">
        <f>AD35-SUM(AE35:AL35)</f>
        <v>0</v>
      </c>
      <c r="AN35" s="102">
        <f aca="true" t="shared" si="15" ref="AN35:AN44">SUM(AE35:AK35)</f>
        <v>0</v>
      </c>
      <c r="AO35" s="102">
        <f>K35+T35+AC35+AN35</f>
        <v>0</v>
      </c>
      <c r="AP35" s="102" t="e">
        <f>(K35+T35+AC35+AN35)/C35*100</f>
        <v>#DIV/0!</v>
      </c>
      <c r="AQ35" s="160"/>
      <c r="AR35" s="161"/>
      <c r="AS35" s="161"/>
      <c r="AT35" s="162"/>
      <c r="AU35" s="143"/>
      <c r="AV35" s="160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  <c r="IT35" s="143"/>
      <c r="IU35" s="143"/>
      <c r="IV35" s="143"/>
    </row>
    <row r="36" spans="1:256" s="110" customFormat="1" ht="18.75" customHeight="1">
      <c r="A36" s="123" t="s">
        <v>86</v>
      </c>
      <c r="B36" s="388">
        <v>223</v>
      </c>
      <c r="C36" s="99">
        <v>1821100</v>
      </c>
      <c r="D36" s="100"/>
      <c r="E36" s="100"/>
      <c r="F36" s="100">
        <v>181271.59</v>
      </c>
      <c r="G36" s="100"/>
      <c r="H36" s="100"/>
      <c r="I36" s="100"/>
      <c r="J36" s="101">
        <f aca="true" t="shared" si="16" ref="J36:J44">C36-SUM(D36:I36)</f>
        <v>1639828.41</v>
      </c>
      <c r="K36" s="102">
        <f aca="true" t="shared" si="17" ref="K36:K44">SUM(D36:I36)</f>
        <v>181271.59</v>
      </c>
      <c r="L36" s="103">
        <f aca="true" t="shared" si="18" ref="L36:L44">C36-K36</f>
        <v>1639828.41</v>
      </c>
      <c r="M36" s="100"/>
      <c r="N36" s="100">
        <f>329115.03+143892.49+174412.05</f>
        <v>647419.5700000001</v>
      </c>
      <c r="O36" s="100">
        <v>6766.71</v>
      </c>
      <c r="P36" s="100">
        <f>148184.8+23111.22</f>
        <v>171296.02</v>
      </c>
      <c r="Q36" s="104"/>
      <c r="R36" s="104"/>
      <c r="S36" s="101">
        <f aca="true" t="shared" si="19" ref="S36:S44">L36-SUM(M36:R36)</f>
        <v>814346.1099999999</v>
      </c>
      <c r="T36" s="102">
        <f aca="true" t="shared" si="20" ref="T36:T44">SUM(M36:R36)</f>
        <v>825482.3</v>
      </c>
      <c r="U36" s="185">
        <f aca="true" t="shared" si="21" ref="U36:U44">L36-T36</f>
        <v>814346.1099999999</v>
      </c>
      <c r="V36" s="100"/>
      <c r="W36" s="100"/>
      <c r="X36" s="104"/>
      <c r="Y36" s="104"/>
      <c r="Z36" s="104"/>
      <c r="AA36" s="100"/>
      <c r="AB36" s="101">
        <f aca="true" t="shared" si="22" ref="AB36:AB44">U36-SUM(V36:AA36)</f>
        <v>814346.1099999999</v>
      </c>
      <c r="AC36" s="102">
        <f aca="true" t="shared" si="23" ref="AC36:AC44">SUM(V36:AA36)</f>
        <v>0</v>
      </c>
      <c r="AD36" s="103">
        <f aca="true" t="shared" si="24" ref="AD36:AD44">U36-AC36</f>
        <v>814346.1099999999</v>
      </c>
      <c r="AE36" s="104"/>
      <c r="AF36" s="104"/>
      <c r="AG36" s="104"/>
      <c r="AH36" s="104"/>
      <c r="AI36" s="104"/>
      <c r="AJ36" s="105"/>
      <c r="AK36" s="105"/>
      <c r="AL36" s="105"/>
      <c r="AM36" s="101">
        <f aca="true" t="shared" si="25" ref="AM36:AM44">AD36-SUM(AE36:AL36)</f>
        <v>814346.1099999999</v>
      </c>
      <c r="AN36" s="102">
        <f t="shared" si="15"/>
        <v>0</v>
      </c>
      <c r="AO36" s="102">
        <f aca="true" t="shared" si="26" ref="AO36:AO44">K36+T36+AC36+AN36</f>
        <v>1006753.89</v>
      </c>
      <c r="AP36" s="102">
        <f aca="true" t="shared" si="27" ref="AP36:AP44">(K36+T36+AC36+AN36)/C36*100</f>
        <v>55.282735160068086</v>
      </c>
      <c r="AQ36" s="160"/>
      <c r="AR36" s="161"/>
      <c r="AS36" s="161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  <c r="IK36" s="143"/>
      <c r="IL36" s="143"/>
      <c r="IM36" s="143"/>
      <c r="IN36" s="143"/>
      <c r="IO36" s="143"/>
      <c r="IP36" s="143"/>
      <c r="IQ36" s="143"/>
      <c r="IR36" s="143"/>
      <c r="IS36" s="143"/>
      <c r="IT36" s="143"/>
      <c r="IU36" s="143"/>
      <c r="IV36" s="143"/>
    </row>
    <row r="37" spans="1:256" s="110" customFormat="1" ht="16.5" customHeight="1">
      <c r="A37" s="123" t="s">
        <v>115</v>
      </c>
      <c r="B37" s="388"/>
      <c r="C37" s="99">
        <v>423600</v>
      </c>
      <c r="D37" s="100"/>
      <c r="E37" s="100"/>
      <c r="F37" s="100">
        <v>272.92</v>
      </c>
      <c r="G37" s="100"/>
      <c r="H37" s="100"/>
      <c r="I37" s="100"/>
      <c r="J37" s="101">
        <f t="shared" si="16"/>
        <v>423327.08</v>
      </c>
      <c r="K37" s="102">
        <f t="shared" si="17"/>
        <v>272.92</v>
      </c>
      <c r="L37" s="103">
        <f t="shared" si="18"/>
        <v>423327.08</v>
      </c>
      <c r="M37" s="100">
        <f>8394.4+9233.84</f>
        <v>17628.239999999998</v>
      </c>
      <c r="N37" s="100">
        <v>7554.96</v>
      </c>
      <c r="O37" s="100"/>
      <c r="P37" s="100">
        <v>15109.92</v>
      </c>
      <c r="Q37" s="104"/>
      <c r="R37" s="104"/>
      <c r="S37" s="101">
        <f t="shared" si="19"/>
        <v>383033.96</v>
      </c>
      <c r="T37" s="102">
        <f t="shared" si="20"/>
        <v>40293.119999999995</v>
      </c>
      <c r="U37" s="185">
        <f t="shared" si="21"/>
        <v>383033.96</v>
      </c>
      <c r="V37" s="100"/>
      <c r="W37" s="100"/>
      <c r="X37" s="104"/>
      <c r="Y37" s="104"/>
      <c r="Z37" s="104"/>
      <c r="AA37" s="100"/>
      <c r="AB37" s="101">
        <f t="shared" si="22"/>
        <v>383033.96</v>
      </c>
      <c r="AC37" s="102">
        <f t="shared" si="23"/>
        <v>0</v>
      </c>
      <c r="AD37" s="103">
        <f t="shared" si="24"/>
        <v>383033.96</v>
      </c>
      <c r="AE37" s="104"/>
      <c r="AF37" s="104"/>
      <c r="AG37" s="104"/>
      <c r="AH37" s="104"/>
      <c r="AI37" s="104"/>
      <c r="AJ37" s="105"/>
      <c r="AK37" s="105"/>
      <c r="AL37" s="105"/>
      <c r="AM37" s="101">
        <f t="shared" si="25"/>
        <v>383033.96</v>
      </c>
      <c r="AN37" s="102">
        <f t="shared" si="15"/>
        <v>0</v>
      </c>
      <c r="AO37" s="102">
        <f t="shared" si="26"/>
        <v>40566.03999999999</v>
      </c>
      <c r="AP37" s="102">
        <f t="shared" si="27"/>
        <v>9.576496694995278</v>
      </c>
      <c r="AQ37" s="160"/>
      <c r="AR37" s="166"/>
      <c r="AS37" s="166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  <c r="HT37" s="143"/>
      <c r="HU37" s="143"/>
      <c r="HV37" s="143"/>
      <c r="HW37" s="143"/>
      <c r="HX37" s="143"/>
      <c r="HY37" s="143"/>
      <c r="HZ37" s="143"/>
      <c r="IA37" s="143"/>
      <c r="IB37" s="143"/>
      <c r="IC37" s="143"/>
      <c r="ID37" s="143"/>
      <c r="IE37" s="143"/>
      <c r="IF37" s="143"/>
      <c r="IG37" s="143"/>
      <c r="IH37" s="143"/>
      <c r="II37" s="143"/>
      <c r="IJ37" s="143"/>
      <c r="IK37" s="143"/>
      <c r="IL37" s="143"/>
      <c r="IM37" s="143"/>
      <c r="IN37" s="143"/>
      <c r="IO37" s="143"/>
      <c r="IP37" s="143"/>
      <c r="IQ37" s="143"/>
      <c r="IR37" s="143"/>
      <c r="IS37" s="143"/>
      <c r="IT37" s="143"/>
      <c r="IU37" s="143"/>
      <c r="IV37" s="143"/>
    </row>
    <row r="38" spans="1:256" s="110" customFormat="1" ht="25.5" customHeight="1">
      <c r="A38" s="123" t="s">
        <v>87</v>
      </c>
      <c r="B38" s="376">
        <v>225</v>
      </c>
      <c r="C38" s="99">
        <f>1828500-1059300-224400</f>
        <v>544800</v>
      </c>
      <c r="D38" s="100"/>
      <c r="E38" s="100"/>
      <c r="F38" s="100"/>
      <c r="G38" s="100"/>
      <c r="H38" s="100"/>
      <c r="I38" s="100"/>
      <c r="J38" s="101">
        <f t="shared" si="16"/>
        <v>544800</v>
      </c>
      <c r="K38" s="102">
        <f t="shared" si="17"/>
        <v>0</v>
      </c>
      <c r="L38" s="103">
        <f t="shared" si="18"/>
        <v>544800</v>
      </c>
      <c r="M38" s="100"/>
      <c r="N38" s="100"/>
      <c r="O38" s="100"/>
      <c r="P38" s="100"/>
      <c r="Q38" s="104"/>
      <c r="R38" s="104"/>
      <c r="S38" s="101">
        <f t="shared" si="19"/>
        <v>544800</v>
      </c>
      <c r="T38" s="102">
        <f t="shared" si="20"/>
        <v>0</v>
      </c>
      <c r="U38" s="185">
        <f t="shared" si="21"/>
        <v>544800</v>
      </c>
      <c r="V38" s="100"/>
      <c r="W38" s="104"/>
      <c r="X38" s="104"/>
      <c r="Y38" s="104"/>
      <c r="Z38" s="104"/>
      <c r="AA38" s="100"/>
      <c r="AB38" s="101">
        <f t="shared" si="22"/>
        <v>544800</v>
      </c>
      <c r="AC38" s="102">
        <f t="shared" si="23"/>
        <v>0</v>
      </c>
      <c r="AD38" s="103">
        <f t="shared" si="24"/>
        <v>544800</v>
      </c>
      <c r="AE38" s="104"/>
      <c r="AF38" s="104"/>
      <c r="AG38" s="104"/>
      <c r="AH38" s="104"/>
      <c r="AI38" s="104"/>
      <c r="AJ38" s="105"/>
      <c r="AK38" s="105"/>
      <c r="AL38" s="105"/>
      <c r="AM38" s="101">
        <f t="shared" si="25"/>
        <v>544800</v>
      </c>
      <c r="AN38" s="102">
        <f t="shared" si="15"/>
        <v>0</v>
      </c>
      <c r="AO38" s="102">
        <f t="shared" si="26"/>
        <v>0</v>
      </c>
      <c r="AP38" s="102">
        <f t="shared" si="27"/>
        <v>0</v>
      </c>
      <c r="AQ38" s="160"/>
      <c r="AR38" s="161"/>
      <c r="AS38" s="161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  <c r="IG38" s="143"/>
      <c r="IH38" s="143"/>
      <c r="II38" s="143"/>
      <c r="IJ38" s="143"/>
      <c r="IK38" s="143"/>
      <c r="IL38" s="143"/>
      <c r="IM38" s="143"/>
      <c r="IN38" s="143"/>
      <c r="IO38" s="143"/>
      <c r="IP38" s="143"/>
      <c r="IQ38" s="143"/>
      <c r="IR38" s="143"/>
      <c r="IS38" s="143"/>
      <c r="IT38" s="143"/>
      <c r="IU38" s="143"/>
      <c r="IV38" s="143"/>
    </row>
    <row r="39" spans="1:256" s="110" customFormat="1" ht="18" customHeight="1">
      <c r="A39" s="123" t="s">
        <v>99</v>
      </c>
      <c r="B39" s="377"/>
      <c r="C39" s="99">
        <v>224400</v>
      </c>
      <c r="D39" s="100"/>
      <c r="E39" s="100"/>
      <c r="F39" s="100"/>
      <c r="G39" s="100">
        <v>18700</v>
      </c>
      <c r="H39" s="100"/>
      <c r="I39" s="100">
        <v>18700</v>
      </c>
      <c r="J39" s="101">
        <f t="shared" si="16"/>
        <v>187000</v>
      </c>
      <c r="K39" s="102">
        <f t="shared" si="17"/>
        <v>37400</v>
      </c>
      <c r="L39" s="103">
        <f t="shared" si="18"/>
        <v>187000</v>
      </c>
      <c r="M39" s="100"/>
      <c r="N39" s="100">
        <v>18700</v>
      </c>
      <c r="O39" s="100">
        <v>18700</v>
      </c>
      <c r="P39" s="100"/>
      <c r="Q39" s="104">
        <v>18700</v>
      </c>
      <c r="R39" s="104"/>
      <c r="S39" s="101">
        <f t="shared" si="19"/>
        <v>130900</v>
      </c>
      <c r="T39" s="102">
        <f t="shared" si="20"/>
        <v>56100</v>
      </c>
      <c r="U39" s="185">
        <f t="shared" si="21"/>
        <v>130900</v>
      </c>
      <c r="V39" s="100"/>
      <c r="W39" s="104"/>
      <c r="X39" s="104"/>
      <c r="Y39" s="104"/>
      <c r="Z39" s="104"/>
      <c r="AA39" s="100"/>
      <c r="AB39" s="101">
        <f t="shared" si="22"/>
        <v>130900</v>
      </c>
      <c r="AC39" s="102">
        <f t="shared" si="23"/>
        <v>0</v>
      </c>
      <c r="AD39" s="103">
        <f t="shared" si="24"/>
        <v>130900</v>
      </c>
      <c r="AE39" s="104"/>
      <c r="AF39" s="104"/>
      <c r="AG39" s="104"/>
      <c r="AH39" s="104"/>
      <c r="AI39" s="104"/>
      <c r="AJ39" s="105"/>
      <c r="AK39" s="105"/>
      <c r="AL39" s="105"/>
      <c r="AM39" s="101">
        <f t="shared" si="25"/>
        <v>130900</v>
      </c>
      <c r="AN39" s="102">
        <f t="shared" si="15"/>
        <v>0</v>
      </c>
      <c r="AO39" s="102">
        <f t="shared" si="26"/>
        <v>93500</v>
      </c>
      <c r="AP39" s="102">
        <f t="shared" si="27"/>
        <v>41.66666666666667</v>
      </c>
      <c r="AQ39" s="160"/>
      <c r="AR39" s="161"/>
      <c r="AS39" s="161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  <c r="IM39" s="143"/>
      <c r="IN39" s="143"/>
      <c r="IO39" s="143"/>
      <c r="IP39" s="143"/>
      <c r="IQ39" s="143"/>
      <c r="IR39" s="143"/>
      <c r="IS39" s="143"/>
      <c r="IT39" s="143"/>
      <c r="IU39" s="143"/>
      <c r="IV39" s="143"/>
    </row>
    <row r="40" spans="1:256" s="110" customFormat="1" ht="18.75" customHeight="1">
      <c r="A40" s="125" t="s">
        <v>95</v>
      </c>
      <c r="B40" s="124">
        <v>226</v>
      </c>
      <c r="C40" s="99">
        <v>318000</v>
      </c>
      <c r="D40" s="100"/>
      <c r="E40" s="100"/>
      <c r="F40" s="100"/>
      <c r="G40" s="100"/>
      <c r="H40" s="100"/>
      <c r="I40" s="100"/>
      <c r="J40" s="101">
        <f t="shared" si="16"/>
        <v>318000</v>
      </c>
      <c r="K40" s="102">
        <f t="shared" si="17"/>
        <v>0</v>
      </c>
      <c r="L40" s="103">
        <f t="shared" si="18"/>
        <v>318000</v>
      </c>
      <c r="M40" s="100"/>
      <c r="N40" s="100"/>
      <c r="O40" s="100"/>
      <c r="P40" s="100"/>
      <c r="Q40" s="104"/>
      <c r="R40" s="104"/>
      <c r="S40" s="101">
        <f t="shared" si="19"/>
        <v>318000</v>
      </c>
      <c r="T40" s="102">
        <f t="shared" si="20"/>
        <v>0</v>
      </c>
      <c r="U40" s="185">
        <f t="shared" si="21"/>
        <v>318000</v>
      </c>
      <c r="V40" s="100"/>
      <c r="W40" s="104"/>
      <c r="X40" s="104"/>
      <c r="Y40" s="104"/>
      <c r="Z40" s="104"/>
      <c r="AA40" s="100"/>
      <c r="AB40" s="101">
        <f t="shared" si="22"/>
        <v>318000</v>
      </c>
      <c r="AC40" s="102">
        <f t="shared" si="23"/>
        <v>0</v>
      </c>
      <c r="AD40" s="103">
        <f t="shared" si="24"/>
        <v>318000</v>
      </c>
      <c r="AE40" s="104"/>
      <c r="AF40" s="104"/>
      <c r="AG40" s="104"/>
      <c r="AH40" s="104"/>
      <c r="AI40" s="104"/>
      <c r="AJ40" s="105"/>
      <c r="AK40" s="105"/>
      <c r="AL40" s="105"/>
      <c r="AM40" s="101">
        <f t="shared" si="25"/>
        <v>318000</v>
      </c>
      <c r="AN40" s="102">
        <f t="shared" si="15"/>
        <v>0</v>
      </c>
      <c r="AO40" s="102">
        <f t="shared" si="26"/>
        <v>0</v>
      </c>
      <c r="AP40" s="102">
        <f t="shared" si="27"/>
        <v>0</v>
      </c>
      <c r="AQ40" s="160"/>
      <c r="AR40" s="166"/>
      <c r="AS40" s="166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  <c r="HP40" s="143"/>
      <c r="HQ40" s="143"/>
      <c r="HR40" s="143"/>
      <c r="HS40" s="143"/>
      <c r="HT40" s="143"/>
      <c r="HU40" s="143"/>
      <c r="HV40" s="143"/>
      <c r="HW40" s="143"/>
      <c r="HX40" s="143"/>
      <c r="HY40" s="143"/>
      <c r="HZ40" s="143"/>
      <c r="IA40" s="143"/>
      <c r="IB40" s="143"/>
      <c r="IC40" s="143"/>
      <c r="ID40" s="143"/>
      <c r="IE40" s="143"/>
      <c r="IF40" s="143"/>
      <c r="IG40" s="143"/>
      <c r="IH40" s="143"/>
      <c r="II40" s="143"/>
      <c r="IJ40" s="143"/>
      <c r="IK40" s="143"/>
      <c r="IL40" s="143"/>
      <c r="IM40" s="143"/>
      <c r="IN40" s="143"/>
      <c r="IO40" s="143"/>
      <c r="IP40" s="143"/>
      <c r="IQ40" s="143"/>
      <c r="IR40" s="143"/>
      <c r="IS40" s="143"/>
      <c r="IT40" s="143"/>
      <c r="IU40" s="143"/>
      <c r="IV40" s="143"/>
    </row>
    <row r="41" spans="1:256" s="110" customFormat="1" ht="18.75" customHeight="1">
      <c r="A41" s="140" t="s">
        <v>127</v>
      </c>
      <c r="B41" s="136">
        <v>310</v>
      </c>
      <c r="C41" s="99">
        <f>1549200-535300-396000+1059300+500000</f>
        <v>2177200</v>
      </c>
      <c r="D41" s="100"/>
      <c r="E41" s="100"/>
      <c r="F41" s="100"/>
      <c r="G41" s="100">
        <f>93979.2+108479.4+125760.3+125760.3</f>
        <v>453979.19999999995</v>
      </c>
      <c r="H41" s="100"/>
      <c r="I41" s="100"/>
      <c r="J41" s="101">
        <f t="shared" si="16"/>
        <v>1723220.8</v>
      </c>
      <c r="K41" s="102">
        <f t="shared" si="17"/>
        <v>453979.19999999995</v>
      </c>
      <c r="L41" s="103">
        <f t="shared" si="18"/>
        <v>1723220.8</v>
      </c>
      <c r="M41" s="100">
        <f>547380+573900</f>
        <v>1121280</v>
      </c>
      <c r="N41" s="100"/>
      <c r="O41" s="100">
        <v>485751</v>
      </c>
      <c r="P41" s="100"/>
      <c r="Q41" s="104"/>
      <c r="R41" s="104"/>
      <c r="S41" s="101">
        <f t="shared" si="19"/>
        <v>116189.80000000005</v>
      </c>
      <c r="T41" s="102">
        <f t="shared" si="20"/>
        <v>1607031</v>
      </c>
      <c r="U41" s="185">
        <f t="shared" si="21"/>
        <v>116189.80000000005</v>
      </c>
      <c r="V41" s="100"/>
      <c r="W41" s="104"/>
      <c r="X41" s="104"/>
      <c r="Y41" s="104"/>
      <c r="Z41" s="104"/>
      <c r="AA41" s="100"/>
      <c r="AB41" s="101">
        <f t="shared" si="22"/>
        <v>116189.80000000005</v>
      </c>
      <c r="AC41" s="102">
        <f t="shared" si="23"/>
        <v>0</v>
      </c>
      <c r="AD41" s="103">
        <f t="shared" si="24"/>
        <v>116189.80000000005</v>
      </c>
      <c r="AE41" s="104"/>
      <c r="AF41" s="104"/>
      <c r="AG41" s="104"/>
      <c r="AH41" s="104"/>
      <c r="AI41" s="104"/>
      <c r="AJ41" s="105"/>
      <c r="AK41" s="105"/>
      <c r="AL41" s="105"/>
      <c r="AM41" s="101">
        <f t="shared" si="25"/>
        <v>116189.80000000005</v>
      </c>
      <c r="AN41" s="102">
        <f t="shared" si="15"/>
        <v>0</v>
      </c>
      <c r="AO41" s="102">
        <f t="shared" si="26"/>
        <v>2061010.2</v>
      </c>
      <c r="AP41" s="102">
        <f t="shared" si="27"/>
        <v>94.66333823259232</v>
      </c>
      <c r="AQ41" s="160"/>
      <c r="AR41" s="166"/>
      <c r="AS41" s="166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  <c r="IK41" s="143"/>
      <c r="IL41" s="143"/>
      <c r="IM41" s="143"/>
      <c r="IN41" s="143"/>
      <c r="IO41" s="143"/>
      <c r="IP41" s="143"/>
      <c r="IQ41" s="143"/>
      <c r="IR41" s="143"/>
      <c r="IS41" s="143"/>
      <c r="IT41" s="143"/>
      <c r="IU41" s="143"/>
      <c r="IV41" s="143"/>
    </row>
    <row r="42" spans="1:256" s="110" customFormat="1" ht="18.75" customHeight="1">
      <c r="A42" s="140" t="s">
        <v>124</v>
      </c>
      <c r="B42" s="136">
        <v>344</v>
      </c>
      <c r="C42" s="99"/>
      <c r="D42" s="100"/>
      <c r="E42" s="100"/>
      <c r="F42" s="100"/>
      <c r="G42" s="100"/>
      <c r="H42" s="100"/>
      <c r="I42" s="100"/>
      <c r="J42" s="101">
        <f t="shared" si="16"/>
        <v>0</v>
      </c>
      <c r="K42" s="102">
        <f t="shared" si="17"/>
        <v>0</v>
      </c>
      <c r="L42" s="103">
        <f t="shared" si="18"/>
        <v>0</v>
      </c>
      <c r="M42" s="100"/>
      <c r="N42" s="100"/>
      <c r="O42" s="100"/>
      <c r="P42" s="100"/>
      <c r="Q42" s="104"/>
      <c r="R42" s="104"/>
      <c r="S42" s="101">
        <f t="shared" si="19"/>
        <v>0</v>
      </c>
      <c r="T42" s="102">
        <f t="shared" si="20"/>
        <v>0</v>
      </c>
      <c r="U42" s="185">
        <f t="shared" si="21"/>
        <v>0</v>
      </c>
      <c r="V42" s="100"/>
      <c r="W42" s="104"/>
      <c r="X42" s="104"/>
      <c r="Y42" s="104"/>
      <c r="Z42" s="104"/>
      <c r="AA42" s="100"/>
      <c r="AB42" s="101">
        <f t="shared" si="22"/>
        <v>0</v>
      </c>
      <c r="AC42" s="102">
        <f t="shared" si="23"/>
        <v>0</v>
      </c>
      <c r="AD42" s="103">
        <f t="shared" si="24"/>
        <v>0</v>
      </c>
      <c r="AE42" s="104"/>
      <c r="AF42" s="104"/>
      <c r="AG42" s="104"/>
      <c r="AH42" s="104"/>
      <c r="AI42" s="104"/>
      <c r="AJ42" s="105"/>
      <c r="AK42" s="105"/>
      <c r="AL42" s="105"/>
      <c r="AM42" s="101">
        <f t="shared" si="25"/>
        <v>0</v>
      </c>
      <c r="AN42" s="102">
        <f t="shared" si="15"/>
        <v>0</v>
      </c>
      <c r="AO42" s="102">
        <f t="shared" si="26"/>
        <v>0</v>
      </c>
      <c r="AP42" s="102" t="e">
        <f t="shared" si="27"/>
        <v>#DIV/0!</v>
      </c>
      <c r="AQ42" s="160"/>
      <c r="AR42" s="166"/>
      <c r="AS42" s="166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  <c r="IK42" s="143"/>
      <c r="IL42" s="143"/>
      <c r="IM42" s="143"/>
      <c r="IN42" s="143"/>
      <c r="IO42" s="143"/>
      <c r="IP42" s="143"/>
      <c r="IQ42" s="143"/>
      <c r="IR42" s="143"/>
      <c r="IS42" s="143"/>
      <c r="IT42" s="143"/>
      <c r="IU42" s="143"/>
      <c r="IV42" s="143"/>
    </row>
    <row r="43" spans="1:256" s="110" customFormat="1" ht="18.75" customHeight="1">
      <c r="A43" s="140" t="s">
        <v>92</v>
      </c>
      <c r="B43" s="136">
        <v>345</v>
      </c>
      <c r="C43" s="99">
        <v>535300</v>
      </c>
      <c r="D43" s="100"/>
      <c r="E43" s="100"/>
      <c r="F43" s="100"/>
      <c r="G43" s="100"/>
      <c r="H43" s="100"/>
      <c r="I43" s="100"/>
      <c r="J43" s="101">
        <f t="shared" si="16"/>
        <v>535300</v>
      </c>
      <c r="K43" s="102">
        <f t="shared" si="17"/>
        <v>0</v>
      </c>
      <c r="L43" s="103">
        <f t="shared" si="18"/>
        <v>535300</v>
      </c>
      <c r="M43" s="100">
        <v>535260</v>
      </c>
      <c r="N43" s="100"/>
      <c r="O43" s="100">
        <v>113482</v>
      </c>
      <c r="P43" s="100"/>
      <c r="Q43" s="104"/>
      <c r="R43" s="104"/>
      <c r="S43" s="101">
        <f t="shared" si="19"/>
        <v>-113442</v>
      </c>
      <c r="T43" s="102">
        <f t="shared" si="20"/>
        <v>648742</v>
      </c>
      <c r="U43" s="185">
        <f t="shared" si="21"/>
        <v>-113442</v>
      </c>
      <c r="V43" s="100"/>
      <c r="W43" s="104"/>
      <c r="X43" s="104"/>
      <c r="Y43" s="104"/>
      <c r="Z43" s="104"/>
      <c r="AA43" s="100"/>
      <c r="AB43" s="101">
        <f t="shared" si="22"/>
        <v>-113442</v>
      </c>
      <c r="AC43" s="102">
        <f t="shared" si="23"/>
        <v>0</v>
      </c>
      <c r="AD43" s="103">
        <f t="shared" si="24"/>
        <v>-113442</v>
      </c>
      <c r="AE43" s="104"/>
      <c r="AF43" s="104"/>
      <c r="AG43" s="104"/>
      <c r="AH43" s="104"/>
      <c r="AI43" s="104"/>
      <c r="AJ43" s="105"/>
      <c r="AK43" s="105"/>
      <c r="AL43" s="105"/>
      <c r="AM43" s="101">
        <f t="shared" si="25"/>
        <v>-113442</v>
      </c>
      <c r="AN43" s="102">
        <f t="shared" si="15"/>
        <v>0</v>
      </c>
      <c r="AO43" s="102">
        <f t="shared" si="26"/>
        <v>648742</v>
      </c>
      <c r="AP43" s="102">
        <f t="shared" si="27"/>
        <v>121.19222865682795</v>
      </c>
      <c r="AQ43" s="160"/>
      <c r="AR43" s="166"/>
      <c r="AS43" s="166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  <c r="IK43" s="143"/>
      <c r="IL43" s="143"/>
      <c r="IM43" s="143"/>
      <c r="IN43" s="143"/>
      <c r="IO43" s="143"/>
      <c r="IP43" s="143"/>
      <c r="IQ43" s="143"/>
      <c r="IR43" s="143"/>
      <c r="IS43" s="143"/>
      <c r="IT43" s="143"/>
      <c r="IU43" s="143"/>
      <c r="IV43" s="143"/>
    </row>
    <row r="44" spans="1:256" s="110" customFormat="1" ht="24.75" customHeight="1">
      <c r="A44" s="135" t="s">
        <v>125</v>
      </c>
      <c r="B44" s="136">
        <v>346</v>
      </c>
      <c r="C44" s="99">
        <v>396000</v>
      </c>
      <c r="D44" s="100"/>
      <c r="E44" s="100"/>
      <c r="F44" s="100"/>
      <c r="G44" s="100"/>
      <c r="H44" s="100"/>
      <c r="I44" s="100"/>
      <c r="J44" s="101">
        <f t="shared" si="16"/>
        <v>396000</v>
      </c>
      <c r="K44" s="102">
        <f t="shared" si="17"/>
        <v>0</v>
      </c>
      <c r="L44" s="103">
        <f t="shared" si="18"/>
        <v>396000</v>
      </c>
      <c r="M44" s="100">
        <v>396000</v>
      </c>
      <c r="N44" s="100"/>
      <c r="O44" s="100"/>
      <c r="P44" s="100"/>
      <c r="Q44" s="100"/>
      <c r="R44" s="100"/>
      <c r="S44" s="101">
        <f t="shared" si="19"/>
        <v>0</v>
      </c>
      <c r="T44" s="102">
        <f t="shared" si="20"/>
        <v>396000</v>
      </c>
      <c r="U44" s="185">
        <f t="shared" si="21"/>
        <v>0</v>
      </c>
      <c r="V44" s="100"/>
      <c r="W44" s="100"/>
      <c r="X44" s="100"/>
      <c r="Y44" s="100"/>
      <c r="Z44" s="100"/>
      <c r="AA44" s="100"/>
      <c r="AB44" s="101">
        <f t="shared" si="22"/>
        <v>0</v>
      </c>
      <c r="AC44" s="102">
        <f t="shared" si="23"/>
        <v>0</v>
      </c>
      <c r="AD44" s="103">
        <f t="shared" si="24"/>
        <v>0</v>
      </c>
      <c r="AE44" s="100"/>
      <c r="AF44" s="100"/>
      <c r="AG44" s="100"/>
      <c r="AH44" s="100"/>
      <c r="AI44" s="100"/>
      <c r="AJ44" s="105"/>
      <c r="AK44" s="105"/>
      <c r="AL44" s="105"/>
      <c r="AM44" s="101">
        <f t="shared" si="25"/>
        <v>0</v>
      </c>
      <c r="AN44" s="102">
        <f t="shared" si="15"/>
        <v>0</v>
      </c>
      <c r="AO44" s="102">
        <f t="shared" si="26"/>
        <v>396000</v>
      </c>
      <c r="AP44" s="102">
        <f t="shared" si="27"/>
        <v>100</v>
      </c>
      <c r="AQ44" s="160"/>
      <c r="AR44" s="161"/>
      <c r="AS44" s="161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  <c r="IK44" s="143"/>
      <c r="IL44" s="143"/>
      <c r="IM44" s="143"/>
      <c r="IN44" s="143"/>
      <c r="IO44" s="143"/>
      <c r="IP44" s="143"/>
      <c r="IQ44" s="143"/>
      <c r="IR44" s="143"/>
      <c r="IS44" s="143"/>
      <c r="IT44" s="143"/>
      <c r="IU44" s="143"/>
      <c r="IV44" s="143"/>
    </row>
    <row r="45" spans="1:256" s="117" customFormat="1" ht="19.5" customHeight="1">
      <c r="A45" s="111" t="s">
        <v>126</v>
      </c>
      <c r="B45" s="112"/>
      <c r="C45" s="113">
        <f>SUM(C46:C47)</f>
        <v>18719200</v>
      </c>
      <c r="D45" s="217"/>
      <c r="E45" s="217"/>
      <c r="F45" s="217"/>
      <c r="G45" s="217"/>
      <c r="H45" s="217"/>
      <c r="I45" s="217"/>
      <c r="J45" s="217"/>
      <c r="K45" s="217"/>
      <c r="L45" s="113"/>
      <c r="M45" s="114"/>
      <c r="N45" s="114"/>
      <c r="O45" s="114"/>
      <c r="P45" s="114"/>
      <c r="Q45" s="114"/>
      <c r="R45" s="114"/>
      <c r="S45" s="115"/>
      <c r="T45" s="115"/>
      <c r="U45" s="113"/>
      <c r="V45" s="114"/>
      <c r="W45" s="114"/>
      <c r="X45" s="114"/>
      <c r="Y45" s="114"/>
      <c r="Z45" s="114"/>
      <c r="AA45" s="114"/>
      <c r="AB45" s="115"/>
      <c r="AC45" s="115"/>
      <c r="AD45" s="113"/>
      <c r="AE45" s="114"/>
      <c r="AF45" s="114"/>
      <c r="AG45" s="114"/>
      <c r="AH45" s="114"/>
      <c r="AI45" s="114"/>
      <c r="AJ45" s="116"/>
      <c r="AK45" s="116"/>
      <c r="AL45" s="116"/>
      <c r="AM45" s="115"/>
      <c r="AN45" s="115"/>
      <c r="AO45" s="115"/>
      <c r="AP45" s="115"/>
      <c r="AQ45" s="149"/>
      <c r="AR45" s="159"/>
      <c r="AS45" s="15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49"/>
      <c r="EP45" s="149"/>
      <c r="EQ45" s="149"/>
      <c r="ER45" s="149"/>
      <c r="ES45" s="149"/>
      <c r="ET45" s="149"/>
      <c r="EU45" s="149"/>
      <c r="EV45" s="149"/>
      <c r="EW45" s="149"/>
      <c r="EX45" s="149"/>
      <c r="EY45" s="149"/>
      <c r="EZ45" s="149"/>
      <c r="FA45" s="149"/>
      <c r="FB45" s="149"/>
      <c r="FC45" s="149"/>
      <c r="FD45" s="149"/>
      <c r="FE45" s="149"/>
      <c r="FF45" s="149"/>
      <c r="FG45" s="149"/>
      <c r="FH45" s="149"/>
      <c r="FI45" s="149"/>
      <c r="FJ45" s="149"/>
      <c r="FK45" s="149"/>
      <c r="FL45" s="149"/>
      <c r="FM45" s="149"/>
      <c r="FN45" s="149"/>
      <c r="FO45" s="149"/>
      <c r="FP45" s="149"/>
      <c r="FQ45" s="149"/>
      <c r="FR45" s="149"/>
      <c r="FS45" s="149"/>
      <c r="FT45" s="149"/>
      <c r="FU45" s="149"/>
      <c r="FV45" s="149"/>
      <c r="FW45" s="149"/>
      <c r="FX45" s="149"/>
      <c r="FY45" s="149"/>
      <c r="FZ45" s="149"/>
      <c r="GA45" s="149"/>
      <c r="GB45" s="149"/>
      <c r="GC45" s="149"/>
      <c r="GD45" s="149"/>
      <c r="GE45" s="149"/>
      <c r="GF45" s="149"/>
      <c r="GG45" s="149"/>
      <c r="GH45" s="149"/>
      <c r="GI45" s="149"/>
      <c r="GJ45" s="149"/>
      <c r="GK45" s="149"/>
      <c r="GL45" s="149"/>
      <c r="GM45" s="149"/>
      <c r="GN45" s="149"/>
      <c r="GO45" s="149"/>
      <c r="GP45" s="149"/>
      <c r="GQ45" s="149"/>
      <c r="GR45" s="149"/>
      <c r="GS45" s="149"/>
      <c r="GT45" s="149"/>
      <c r="GU45" s="149"/>
      <c r="GV45" s="149"/>
      <c r="GW45" s="149"/>
      <c r="GX45" s="149"/>
      <c r="GY45" s="149"/>
      <c r="GZ45" s="149"/>
      <c r="HA45" s="149"/>
      <c r="HB45" s="149"/>
      <c r="HC45" s="149"/>
      <c r="HD45" s="149"/>
      <c r="HE45" s="149"/>
      <c r="HF45" s="149"/>
      <c r="HG45" s="149"/>
      <c r="HH45" s="149"/>
      <c r="HI45" s="149"/>
      <c r="HJ45" s="149"/>
      <c r="HK45" s="149"/>
      <c r="HL45" s="149"/>
      <c r="HM45" s="149"/>
      <c r="HN45" s="149"/>
      <c r="HO45" s="149"/>
      <c r="HP45" s="149"/>
      <c r="HQ45" s="149"/>
      <c r="HR45" s="149"/>
      <c r="HS45" s="149"/>
      <c r="HT45" s="149"/>
      <c r="HU45" s="149"/>
      <c r="HV45" s="149"/>
      <c r="HW45" s="149"/>
      <c r="HX45" s="149"/>
      <c r="HY45" s="149"/>
      <c r="HZ45" s="149"/>
      <c r="IA45" s="149"/>
      <c r="IB45" s="149"/>
      <c r="IC45" s="149"/>
      <c r="ID45" s="149"/>
      <c r="IE45" s="149"/>
      <c r="IF45" s="149"/>
      <c r="IG45" s="149"/>
      <c r="IH45" s="149"/>
      <c r="II45" s="149"/>
      <c r="IJ45" s="149"/>
      <c r="IK45" s="149"/>
      <c r="IL45" s="149"/>
      <c r="IM45" s="149"/>
      <c r="IN45" s="149"/>
      <c r="IO45" s="149"/>
      <c r="IP45" s="149"/>
      <c r="IQ45" s="149"/>
      <c r="IR45" s="149"/>
      <c r="IS45" s="149"/>
      <c r="IT45" s="149"/>
      <c r="IU45" s="149"/>
      <c r="IV45" s="149"/>
    </row>
    <row r="46" spans="1:256" s="110" customFormat="1" ht="19.5" customHeight="1">
      <c r="A46" s="123" t="s">
        <v>84</v>
      </c>
      <c r="B46" s="388">
        <v>223</v>
      </c>
      <c r="C46" s="99">
        <f>19455900-1049400-423600-1821100+1508000</f>
        <v>17669800</v>
      </c>
      <c r="D46" s="100"/>
      <c r="E46" s="100"/>
      <c r="F46" s="100">
        <v>1577382.83</v>
      </c>
      <c r="G46" s="100"/>
      <c r="H46" s="100"/>
      <c r="I46" s="100"/>
      <c r="J46" s="101">
        <f>C46-SUM(D46:I46)</f>
        <v>16092417.17</v>
      </c>
      <c r="K46" s="102">
        <f>SUM(D46:I46)</f>
        <v>1577382.83</v>
      </c>
      <c r="L46" s="103">
        <f>C46-K46</f>
        <v>16092417.17</v>
      </c>
      <c r="M46" s="100"/>
      <c r="N46" s="100">
        <f>2573866.26+2644421.66+3024267.7</f>
        <v>8242555.62</v>
      </c>
      <c r="O46" s="100"/>
      <c r="P46" s="104">
        <v>2514166.73</v>
      </c>
      <c r="Q46" s="104"/>
      <c r="R46" s="104"/>
      <c r="S46" s="101">
        <f>L46-SUM(M46:R46)</f>
        <v>5335694.82</v>
      </c>
      <c r="T46" s="102">
        <f>SUM(M46:R46)</f>
        <v>10756722.35</v>
      </c>
      <c r="U46" s="185">
        <f>L46-T46</f>
        <v>5335694.82</v>
      </c>
      <c r="V46" s="100"/>
      <c r="W46" s="100"/>
      <c r="X46" s="104"/>
      <c r="Y46" s="104"/>
      <c r="Z46" s="104"/>
      <c r="AA46" s="100"/>
      <c r="AB46" s="101">
        <f>U46-SUM(V46:AA46)</f>
        <v>5335694.82</v>
      </c>
      <c r="AC46" s="102">
        <f>SUM(V46:AA46)</f>
        <v>0</v>
      </c>
      <c r="AD46" s="103">
        <f>U46-AC46</f>
        <v>5335694.82</v>
      </c>
      <c r="AE46" s="104"/>
      <c r="AF46" s="104"/>
      <c r="AG46" s="104"/>
      <c r="AH46" s="104"/>
      <c r="AI46" s="104"/>
      <c r="AJ46" s="105"/>
      <c r="AK46" s="105"/>
      <c r="AL46" s="105"/>
      <c r="AM46" s="101">
        <f>AD46-SUM(AE46:AL46)</f>
        <v>5335694.82</v>
      </c>
      <c r="AN46" s="102">
        <f>SUM(AE46:AK46)</f>
        <v>0</v>
      </c>
      <c r="AO46" s="102">
        <f>K46+T46+AC46+AN46</f>
        <v>12334105.18</v>
      </c>
      <c r="AP46" s="102">
        <f>(K46+T46+AC46+AN46)/C46*100</f>
        <v>69.80330948850582</v>
      </c>
      <c r="AQ46" s="160"/>
      <c r="AR46" s="161"/>
      <c r="AS46" s="161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3"/>
      <c r="FK46" s="143"/>
      <c r="FL46" s="143"/>
      <c r="FM46" s="143"/>
      <c r="FN46" s="143"/>
      <c r="FO46" s="143"/>
      <c r="FP46" s="143"/>
      <c r="FQ46" s="143"/>
      <c r="FR46" s="143"/>
      <c r="FS46" s="143"/>
      <c r="FT46" s="143"/>
      <c r="FU46" s="143"/>
      <c r="FV46" s="143"/>
      <c r="FW46" s="143"/>
      <c r="FX46" s="143"/>
      <c r="FY46" s="143"/>
      <c r="FZ46" s="143"/>
      <c r="GA46" s="143"/>
      <c r="GB46" s="143"/>
      <c r="GC46" s="143"/>
      <c r="GD46" s="143"/>
      <c r="GE46" s="143"/>
      <c r="GF46" s="143"/>
      <c r="GG46" s="143"/>
      <c r="GH46" s="143"/>
      <c r="GI46" s="143"/>
      <c r="GJ46" s="143"/>
      <c r="GK46" s="143"/>
      <c r="GL46" s="143"/>
      <c r="GM46" s="143"/>
      <c r="GN46" s="143"/>
      <c r="GO46" s="143"/>
      <c r="GP46" s="143"/>
      <c r="GQ46" s="143"/>
      <c r="GR46" s="143"/>
      <c r="GS46" s="143"/>
      <c r="GT46" s="143"/>
      <c r="GU46" s="143"/>
      <c r="GV46" s="143"/>
      <c r="GW46" s="143"/>
      <c r="GX46" s="143"/>
      <c r="GY46" s="143"/>
      <c r="GZ46" s="143"/>
      <c r="HA46" s="143"/>
      <c r="HB46" s="143"/>
      <c r="HC46" s="143"/>
      <c r="HD46" s="143"/>
      <c r="HE46" s="143"/>
      <c r="HF46" s="143"/>
      <c r="HG46" s="143"/>
      <c r="HH46" s="143"/>
      <c r="HI46" s="143"/>
      <c r="HJ46" s="143"/>
      <c r="HK46" s="143"/>
      <c r="HL46" s="143"/>
      <c r="HM46" s="143"/>
      <c r="HN46" s="143"/>
      <c r="HO46" s="143"/>
      <c r="HP46" s="143"/>
      <c r="HQ46" s="143"/>
      <c r="HR46" s="143"/>
      <c r="HS46" s="143"/>
      <c r="HT46" s="143"/>
      <c r="HU46" s="143"/>
      <c r="HV46" s="143"/>
      <c r="HW46" s="143"/>
      <c r="HX46" s="143"/>
      <c r="HY46" s="143"/>
      <c r="HZ46" s="143"/>
      <c r="IA46" s="143"/>
      <c r="IB46" s="143"/>
      <c r="IC46" s="143"/>
      <c r="ID46" s="143"/>
      <c r="IE46" s="143"/>
      <c r="IF46" s="143"/>
      <c r="IG46" s="143"/>
      <c r="IH46" s="143"/>
      <c r="II46" s="143"/>
      <c r="IJ46" s="143"/>
      <c r="IK46" s="143"/>
      <c r="IL46" s="143"/>
      <c r="IM46" s="143"/>
      <c r="IN46" s="143"/>
      <c r="IO46" s="143"/>
      <c r="IP46" s="143"/>
      <c r="IQ46" s="143"/>
      <c r="IR46" s="143"/>
      <c r="IS46" s="143"/>
      <c r="IT46" s="143"/>
      <c r="IU46" s="143"/>
      <c r="IV46" s="143"/>
    </row>
    <row r="47" spans="1:256" s="110" customFormat="1" ht="16.5" customHeight="1" collapsed="1">
      <c r="A47" s="123" t="s">
        <v>85</v>
      </c>
      <c r="B47" s="388"/>
      <c r="C47" s="99">
        <v>1049400</v>
      </c>
      <c r="D47" s="100"/>
      <c r="E47" s="100"/>
      <c r="F47" s="100">
        <v>101883.6</v>
      </c>
      <c r="G47" s="100"/>
      <c r="H47" s="100"/>
      <c r="I47" s="100"/>
      <c r="J47" s="101">
        <f>C47-SUM(D47:I47)</f>
        <v>947516.4</v>
      </c>
      <c r="K47" s="102">
        <f>SUM(D47:I47)</f>
        <v>101883.6</v>
      </c>
      <c r="L47" s="103">
        <f>C47-K47</f>
        <v>947516.4</v>
      </c>
      <c r="M47" s="100"/>
      <c r="N47" s="100">
        <f>116455.5+138215.7+106299.9</f>
        <v>360971.1</v>
      </c>
      <c r="O47" s="100"/>
      <c r="P47" s="100">
        <v>101039.4</v>
      </c>
      <c r="Q47" s="104"/>
      <c r="R47" s="104"/>
      <c r="S47" s="101">
        <f>L47-SUM(M47:R47)</f>
        <v>485505.9</v>
      </c>
      <c r="T47" s="102">
        <f>SUM(M47:R47)</f>
        <v>462010.5</v>
      </c>
      <c r="U47" s="185">
        <f>L47-T47</f>
        <v>485505.9</v>
      </c>
      <c r="V47" s="100"/>
      <c r="W47" s="100"/>
      <c r="X47" s="104"/>
      <c r="Y47" s="104"/>
      <c r="Z47" s="104"/>
      <c r="AA47" s="100"/>
      <c r="AB47" s="101">
        <f>U47-SUM(V47:AA47)</f>
        <v>485505.9</v>
      </c>
      <c r="AC47" s="102">
        <f>SUM(V47:AA47)</f>
        <v>0</v>
      </c>
      <c r="AD47" s="103">
        <f>U47-AC47</f>
        <v>485505.9</v>
      </c>
      <c r="AE47" s="104"/>
      <c r="AF47" s="104"/>
      <c r="AG47" s="104"/>
      <c r="AH47" s="104"/>
      <c r="AI47" s="104"/>
      <c r="AJ47" s="105"/>
      <c r="AK47" s="105"/>
      <c r="AL47" s="105"/>
      <c r="AM47" s="101">
        <f>AD47-SUM(AE47:AL47)</f>
        <v>485505.9</v>
      </c>
      <c r="AN47" s="102">
        <f>SUM(AE47:AK47)</f>
        <v>0</v>
      </c>
      <c r="AO47" s="102">
        <f>K47+T47+AC47+AN47</f>
        <v>563894.1</v>
      </c>
      <c r="AP47" s="102">
        <f>(K47+T47+AC47+AN47)/C47*100</f>
        <v>53.73490566037735</v>
      </c>
      <c r="AQ47" s="160"/>
      <c r="AR47" s="161"/>
      <c r="AS47" s="161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3"/>
      <c r="FL47" s="143"/>
      <c r="FM47" s="143"/>
      <c r="FN47" s="143"/>
      <c r="FO47" s="143"/>
      <c r="FP47" s="143"/>
      <c r="FQ47" s="143"/>
      <c r="FR47" s="143"/>
      <c r="FS47" s="143"/>
      <c r="FT47" s="143"/>
      <c r="FU47" s="143"/>
      <c r="FV47" s="143"/>
      <c r="FW47" s="143"/>
      <c r="FX47" s="143"/>
      <c r="FY47" s="143"/>
      <c r="FZ47" s="143"/>
      <c r="GA47" s="143"/>
      <c r="GB47" s="143"/>
      <c r="GC47" s="143"/>
      <c r="GD47" s="143"/>
      <c r="GE47" s="143"/>
      <c r="GF47" s="143"/>
      <c r="GG47" s="143"/>
      <c r="GH47" s="143"/>
      <c r="GI47" s="143"/>
      <c r="GJ47" s="143"/>
      <c r="GK47" s="143"/>
      <c r="GL47" s="143"/>
      <c r="GM47" s="143"/>
      <c r="GN47" s="143"/>
      <c r="GO47" s="143"/>
      <c r="GP47" s="143"/>
      <c r="GQ47" s="143"/>
      <c r="GR47" s="143"/>
      <c r="GS47" s="143"/>
      <c r="GT47" s="143"/>
      <c r="GU47" s="143"/>
      <c r="GV47" s="143"/>
      <c r="GW47" s="143"/>
      <c r="GX47" s="143"/>
      <c r="GY47" s="143"/>
      <c r="GZ47" s="143"/>
      <c r="HA47" s="143"/>
      <c r="HB47" s="143"/>
      <c r="HC47" s="143"/>
      <c r="HD47" s="143"/>
      <c r="HE47" s="143"/>
      <c r="HF47" s="143"/>
      <c r="HG47" s="143"/>
      <c r="HH47" s="143"/>
      <c r="HI47" s="143"/>
      <c r="HJ47" s="143"/>
      <c r="HK47" s="143"/>
      <c r="HL47" s="143"/>
      <c r="HM47" s="143"/>
      <c r="HN47" s="143"/>
      <c r="HO47" s="143"/>
      <c r="HP47" s="143"/>
      <c r="HQ47" s="143"/>
      <c r="HR47" s="143"/>
      <c r="HS47" s="143"/>
      <c r="HT47" s="143"/>
      <c r="HU47" s="143"/>
      <c r="HV47" s="143"/>
      <c r="HW47" s="143"/>
      <c r="HX47" s="143"/>
      <c r="HY47" s="143"/>
      <c r="HZ47" s="143"/>
      <c r="IA47" s="143"/>
      <c r="IB47" s="143"/>
      <c r="IC47" s="143"/>
      <c r="ID47" s="143"/>
      <c r="IE47" s="143"/>
      <c r="IF47" s="143"/>
      <c r="IG47" s="143"/>
      <c r="IH47" s="143"/>
      <c r="II47" s="143"/>
      <c r="IJ47" s="143"/>
      <c r="IK47" s="143"/>
      <c r="IL47" s="143"/>
      <c r="IM47" s="143"/>
      <c r="IN47" s="143"/>
      <c r="IO47" s="143"/>
      <c r="IP47" s="143"/>
      <c r="IQ47" s="143"/>
      <c r="IR47" s="143"/>
      <c r="IS47" s="143"/>
      <c r="IT47" s="143"/>
      <c r="IU47" s="143"/>
      <c r="IV47" s="143"/>
    </row>
    <row r="48" spans="1:256" s="117" customFormat="1" ht="19.5" customHeight="1">
      <c r="A48" s="111" t="s">
        <v>30</v>
      </c>
      <c r="B48" s="112"/>
      <c r="C48" s="113">
        <f>SUM(C49)</f>
        <v>3109100</v>
      </c>
      <c r="D48" s="217"/>
      <c r="E48" s="217"/>
      <c r="F48" s="217"/>
      <c r="G48" s="217"/>
      <c r="H48" s="217"/>
      <c r="I48" s="217"/>
      <c r="J48" s="217"/>
      <c r="K48" s="217"/>
      <c r="L48" s="217"/>
      <c r="M48" s="114"/>
      <c r="N48" s="114"/>
      <c r="O48" s="114"/>
      <c r="P48" s="114"/>
      <c r="Q48" s="114"/>
      <c r="R48" s="114"/>
      <c r="S48" s="115"/>
      <c r="T48" s="133"/>
      <c r="U48" s="217"/>
      <c r="V48" s="114"/>
      <c r="W48" s="114"/>
      <c r="X48" s="114"/>
      <c r="Y48" s="114"/>
      <c r="Z48" s="114"/>
      <c r="AA48" s="114"/>
      <c r="AB48" s="115"/>
      <c r="AC48" s="133"/>
      <c r="AD48" s="217"/>
      <c r="AE48" s="114"/>
      <c r="AF48" s="114"/>
      <c r="AG48" s="114"/>
      <c r="AH48" s="114"/>
      <c r="AI48" s="114"/>
      <c r="AJ48" s="116"/>
      <c r="AK48" s="116"/>
      <c r="AL48" s="116"/>
      <c r="AM48" s="115"/>
      <c r="AN48" s="115"/>
      <c r="AO48" s="115"/>
      <c r="AP48" s="115"/>
      <c r="AQ48" s="149"/>
      <c r="AR48" s="159"/>
      <c r="AS48" s="15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49"/>
      <c r="ET48" s="149"/>
      <c r="EU48" s="149"/>
      <c r="EV48" s="149"/>
      <c r="EW48" s="149"/>
      <c r="EX48" s="149"/>
      <c r="EY48" s="149"/>
      <c r="EZ48" s="149"/>
      <c r="FA48" s="149"/>
      <c r="FB48" s="149"/>
      <c r="FC48" s="149"/>
      <c r="FD48" s="149"/>
      <c r="FE48" s="149"/>
      <c r="FF48" s="149"/>
      <c r="FG48" s="149"/>
      <c r="FH48" s="149"/>
      <c r="FI48" s="149"/>
      <c r="FJ48" s="149"/>
      <c r="FK48" s="149"/>
      <c r="FL48" s="149"/>
      <c r="FM48" s="149"/>
      <c r="FN48" s="149"/>
      <c r="FO48" s="149"/>
      <c r="FP48" s="149"/>
      <c r="FQ48" s="149"/>
      <c r="FR48" s="149"/>
      <c r="FS48" s="149"/>
      <c r="FT48" s="149"/>
      <c r="FU48" s="149"/>
      <c r="FV48" s="149"/>
      <c r="FW48" s="149"/>
      <c r="FX48" s="149"/>
      <c r="FY48" s="149"/>
      <c r="FZ48" s="149"/>
      <c r="GA48" s="149"/>
      <c r="GB48" s="149"/>
      <c r="GC48" s="149"/>
      <c r="GD48" s="149"/>
      <c r="GE48" s="149"/>
      <c r="GF48" s="149"/>
      <c r="GG48" s="149"/>
      <c r="GH48" s="149"/>
      <c r="GI48" s="149"/>
      <c r="GJ48" s="149"/>
      <c r="GK48" s="149"/>
      <c r="GL48" s="149"/>
      <c r="GM48" s="149"/>
      <c r="GN48" s="149"/>
      <c r="GO48" s="149"/>
      <c r="GP48" s="149"/>
      <c r="GQ48" s="149"/>
      <c r="GR48" s="149"/>
      <c r="GS48" s="149"/>
      <c r="GT48" s="149"/>
      <c r="GU48" s="149"/>
      <c r="GV48" s="149"/>
      <c r="GW48" s="149"/>
      <c r="GX48" s="149"/>
      <c r="GY48" s="149"/>
      <c r="GZ48" s="149"/>
      <c r="HA48" s="149"/>
      <c r="HB48" s="149"/>
      <c r="HC48" s="149"/>
      <c r="HD48" s="149"/>
      <c r="HE48" s="149"/>
      <c r="HF48" s="149"/>
      <c r="HG48" s="149"/>
      <c r="HH48" s="149"/>
      <c r="HI48" s="149"/>
      <c r="HJ48" s="149"/>
      <c r="HK48" s="149"/>
      <c r="HL48" s="149"/>
      <c r="HM48" s="149"/>
      <c r="HN48" s="149"/>
      <c r="HO48" s="149"/>
      <c r="HP48" s="149"/>
      <c r="HQ48" s="149"/>
      <c r="HR48" s="149"/>
      <c r="HS48" s="149"/>
      <c r="HT48" s="149"/>
      <c r="HU48" s="149"/>
      <c r="HV48" s="149"/>
      <c r="HW48" s="149"/>
      <c r="HX48" s="149"/>
      <c r="HY48" s="149"/>
      <c r="HZ48" s="149"/>
      <c r="IA48" s="149"/>
      <c r="IB48" s="149"/>
      <c r="IC48" s="149"/>
      <c r="ID48" s="149"/>
      <c r="IE48" s="149"/>
      <c r="IF48" s="149"/>
      <c r="IG48" s="149"/>
      <c r="IH48" s="149"/>
      <c r="II48" s="149"/>
      <c r="IJ48" s="149"/>
      <c r="IK48" s="149"/>
      <c r="IL48" s="149"/>
      <c r="IM48" s="149"/>
      <c r="IN48" s="149"/>
      <c r="IO48" s="149"/>
      <c r="IP48" s="149"/>
      <c r="IQ48" s="149"/>
      <c r="IR48" s="149"/>
      <c r="IS48" s="149"/>
      <c r="IT48" s="149"/>
      <c r="IU48" s="149"/>
      <c r="IV48" s="149"/>
    </row>
    <row r="49" spans="1:256" s="110" customFormat="1" ht="16.5" customHeight="1">
      <c r="A49" s="126" t="s">
        <v>59</v>
      </c>
      <c r="B49" s="127">
        <v>291</v>
      </c>
      <c r="C49" s="99">
        <f>3123100-14000</f>
        <v>3109100</v>
      </c>
      <c r="D49" s="100"/>
      <c r="E49" s="100"/>
      <c r="F49" s="100">
        <v>19969</v>
      </c>
      <c r="G49" s="100"/>
      <c r="H49" s="100">
        <v>29314</v>
      </c>
      <c r="I49" s="100"/>
      <c r="J49" s="101">
        <f>C49-SUM(D49:I49)</f>
        <v>3059817</v>
      </c>
      <c r="K49" s="102">
        <f>SUM(D49:I49)</f>
        <v>49283</v>
      </c>
      <c r="L49" s="103">
        <f>C49-K49</f>
        <v>3059817</v>
      </c>
      <c r="M49" s="100">
        <f>750000+6600</f>
        <v>756600</v>
      </c>
      <c r="N49" s="100"/>
      <c r="O49" s="100"/>
      <c r="P49" s="100"/>
      <c r="Q49" s="100"/>
      <c r="R49" s="100"/>
      <c r="S49" s="101">
        <f>L49-SUM(M49:R49)</f>
        <v>2303217</v>
      </c>
      <c r="T49" s="102">
        <f>SUM(M49:R49)</f>
        <v>756600</v>
      </c>
      <c r="U49" s="185">
        <f>L49-T49</f>
        <v>2303217</v>
      </c>
      <c r="V49" s="100"/>
      <c r="W49" s="104"/>
      <c r="X49" s="104"/>
      <c r="Y49" s="104"/>
      <c r="Z49" s="104"/>
      <c r="AA49" s="100"/>
      <c r="AB49" s="101">
        <f>U49-SUM(V49:AA49)</f>
        <v>2303217</v>
      </c>
      <c r="AC49" s="102">
        <f>SUM(V49:AA49)</f>
        <v>0</v>
      </c>
      <c r="AD49" s="103">
        <f>U49-AC49</f>
        <v>2303217</v>
      </c>
      <c r="AE49" s="104"/>
      <c r="AF49" s="104"/>
      <c r="AG49" s="104"/>
      <c r="AH49" s="104"/>
      <c r="AI49" s="104"/>
      <c r="AJ49" s="105"/>
      <c r="AK49" s="105"/>
      <c r="AL49" s="105"/>
      <c r="AM49" s="101">
        <f>AD49-SUM(AE49:AL49)</f>
        <v>2303217</v>
      </c>
      <c r="AN49" s="102">
        <f>SUM(AE49:AK49)</f>
        <v>0</v>
      </c>
      <c r="AO49" s="102">
        <f>K49+T49+AC49+AN49</f>
        <v>805883</v>
      </c>
      <c r="AP49" s="102">
        <f>(K49+T49+AC49+AN49)/C49*100</f>
        <v>25.9201376604162</v>
      </c>
      <c r="AQ49" s="160"/>
      <c r="AR49" s="161"/>
      <c r="AS49" s="161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3"/>
      <c r="FG49" s="143"/>
      <c r="FH49" s="143"/>
      <c r="FI49" s="143"/>
      <c r="FJ49" s="143"/>
      <c r="FK49" s="143"/>
      <c r="FL49" s="143"/>
      <c r="FM49" s="143"/>
      <c r="FN49" s="143"/>
      <c r="FO49" s="143"/>
      <c r="FP49" s="143"/>
      <c r="FQ49" s="143"/>
      <c r="FR49" s="143"/>
      <c r="FS49" s="143"/>
      <c r="FT49" s="143"/>
      <c r="FU49" s="143"/>
      <c r="FV49" s="143"/>
      <c r="FW49" s="143"/>
      <c r="FX49" s="143"/>
      <c r="FY49" s="143"/>
      <c r="FZ49" s="143"/>
      <c r="GA49" s="143"/>
      <c r="GB49" s="143"/>
      <c r="GC49" s="143"/>
      <c r="GD49" s="143"/>
      <c r="GE49" s="143"/>
      <c r="GF49" s="143"/>
      <c r="GG49" s="143"/>
      <c r="GH49" s="143"/>
      <c r="GI49" s="143"/>
      <c r="GJ49" s="143"/>
      <c r="GK49" s="143"/>
      <c r="GL49" s="143"/>
      <c r="GM49" s="143"/>
      <c r="GN49" s="143"/>
      <c r="GO49" s="143"/>
      <c r="GP49" s="143"/>
      <c r="GQ49" s="143"/>
      <c r="GR49" s="143"/>
      <c r="GS49" s="143"/>
      <c r="GT49" s="143"/>
      <c r="GU49" s="143"/>
      <c r="GV49" s="143"/>
      <c r="GW49" s="143"/>
      <c r="GX49" s="143"/>
      <c r="GY49" s="143"/>
      <c r="GZ49" s="143"/>
      <c r="HA49" s="143"/>
      <c r="HB49" s="143"/>
      <c r="HC49" s="143"/>
      <c r="HD49" s="143"/>
      <c r="HE49" s="143"/>
      <c r="HF49" s="143"/>
      <c r="HG49" s="143"/>
      <c r="HH49" s="143"/>
      <c r="HI49" s="143"/>
      <c r="HJ49" s="143"/>
      <c r="HK49" s="143"/>
      <c r="HL49" s="143"/>
      <c r="HM49" s="143"/>
      <c r="HN49" s="143"/>
      <c r="HO49" s="143"/>
      <c r="HP49" s="143"/>
      <c r="HQ49" s="143"/>
      <c r="HR49" s="143"/>
      <c r="HS49" s="143"/>
      <c r="HT49" s="143"/>
      <c r="HU49" s="143"/>
      <c r="HV49" s="143"/>
      <c r="HW49" s="143"/>
      <c r="HX49" s="143"/>
      <c r="HY49" s="143"/>
      <c r="HZ49" s="143"/>
      <c r="IA49" s="143"/>
      <c r="IB49" s="143"/>
      <c r="IC49" s="143"/>
      <c r="ID49" s="143"/>
      <c r="IE49" s="143"/>
      <c r="IF49" s="143"/>
      <c r="IG49" s="143"/>
      <c r="IH49" s="143"/>
      <c r="II49" s="143"/>
      <c r="IJ49" s="143"/>
      <c r="IK49" s="143"/>
      <c r="IL49" s="143"/>
      <c r="IM49" s="143"/>
      <c r="IN49" s="143"/>
      <c r="IO49" s="143"/>
      <c r="IP49" s="143"/>
      <c r="IQ49" s="143"/>
      <c r="IR49" s="143"/>
      <c r="IS49" s="143"/>
      <c r="IT49" s="143"/>
      <c r="IU49" s="143"/>
      <c r="IV49" s="143"/>
    </row>
    <row r="50" spans="1:256" s="117" customFormat="1" ht="19.5" customHeight="1">
      <c r="A50" s="111" t="s">
        <v>31</v>
      </c>
      <c r="B50" s="112"/>
      <c r="C50" s="113">
        <f>C51</f>
        <v>0</v>
      </c>
      <c r="D50" s="217"/>
      <c r="E50" s="217"/>
      <c r="F50" s="217"/>
      <c r="G50" s="217"/>
      <c r="H50" s="217"/>
      <c r="I50" s="217"/>
      <c r="J50" s="217">
        <f>J51</f>
        <v>0</v>
      </c>
      <c r="K50" s="217">
        <f>K51</f>
        <v>0</v>
      </c>
      <c r="L50" s="217">
        <f>L51</f>
        <v>0</v>
      </c>
      <c r="M50" s="114"/>
      <c r="N50" s="114"/>
      <c r="O50" s="114"/>
      <c r="P50" s="114"/>
      <c r="Q50" s="114"/>
      <c r="R50" s="114"/>
      <c r="S50" s="133">
        <f>S51</f>
        <v>0</v>
      </c>
      <c r="T50" s="133">
        <f>T51</f>
        <v>0</v>
      </c>
      <c r="U50" s="217">
        <f>U51</f>
        <v>0</v>
      </c>
      <c r="V50" s="114"/>
      <c r="W50" s="114"/>
      <c r="X50" s="114"/>
      <c r="Y50" s="114"/>
      <c r="Z50" s="114"/>
      <c r="AA50" s="114"/>
      <c r="AB50" s="133">
        <f>AB51</f>
        <v>0</v>
      </c>
      <c r="AC50" s="133">
        <f>AC51</f>
        <v>0</v>
      </c>
      <c r="AD50" s="217">
        <f>AD51</f>
        <v>0</v>
      </c>
      <c r="AE50" s="114"/>
      <c r="AF50" s="114"/>
      <c r="AG50" s="114"/>
      <c r="AH50" s="114"/>
      <c r="AI50" s="114"/>
      <c r="AJ50" s="116"/>
      <c r="AK50" s="116"/>
      <c r="AL50" s="116"/>
      <c r="AM50" s="115"/>
      <c r="AN50" s="115"/>
      <c r="AO50" s="115"/>
      <c r="AP50" s="115"/>
      <c r="AQ50" s="149"/>
      <c r="AR50" s="159"/>
      <c r="AS50" s="15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49"/>
      <c r="EF50" s="149"/>
      <c r="EG50" s="149"/>
      <c r="EH50" s="149"/>
      <c r="EI50" s="149"/>
      <c r="EJ50" s="149"/>
      <c r="EK50" s="149"/>
      <c r="EL50" s="149"/>
      <c r="EM50" s="149"/>
      <c r="EN50" s="149"/>
      <c r="EO50" s="149"/>
      <c r="EP50" s="149"/>
      <c r="EQ50" s="149"/>
      <c r="ER50" s="149"/>
      <c r="ES50" s="149"/>
      <c r="ET50" s="149"/>
      <c r="EU50" s="149"/>
      <c r="EV50" s="149"/>
      <c r="EW50" s="149"/>
      <c r="EX50" s="149"/>
      <c r="EY50" s="149"/>
      <c r="EZ50" s="149"/>
      <c r="FA50" s="149"/>
      <c r="FB50" s="149"/>
      <c r="FC50" s="149"/>
      <c r="FD50" s="149"/>
      <c r="FE50" s="149"/>
      <c r="FF50" s="149"/>
      <c r="FG50" s="149"/>
      <c r="FH50" s="149"/>
      <c r="FI50" s="149"/>
      <c r="FJ50" s="149"/>
      <c r="FK50" s="149"/>
      <c r="FL50" s="149"/>
      <c r="FM50" s="149"/>
      <c r="FN50" s="149"/>
      <c r="FO50" s="149"/>
      <c r="FP50" s="149"/>
      <c r="FQ50" s="149"/>
      <c r="FR50" s="149"/>
      <c r="FS50" s="149"/>
      <c r="FT50" s="149"/>
      <c r="FU50" s="149"/>
      <c r="FV50" s="149"/>
      <c r="FW50" s="149"/>
      <c r="FX50" s="149"/>
      <c r="FY50" s="149"/>
      <c r="FZ50" s="149"/>
      <c r="GA50" s="149"/>
      <c r="GB50" s="149"/>
      <c r="GC50" s="149"/>
      <c r="GD50" s="149"/>
      <c r="GE50" s="149"/>
      <c r="GF50" s="149"/>
      <c r="GG50" s="149"/>
      <c r="GH50" s="149"/>
      <c r="GI50" s="149"/>
      <c r="GJ50" s="149"/>
      <c r="GK50" s="149"/>
      <c r="GL50" s="149"/>
      <c r="GM50" s="149"/>
      <c r="GN50" s="149"/>
      <c r="GO50" s="149"/>
      <c r="GP50" s="149"/>
      <c r="GQ50" s="149"/>
      <c r="GR50" s="149"/>
      <c r="GS50" s="149"/>
      <c r="GT50" s="149"/>
      <c r="GU50" s="149"/>
      <c r="GV50" s="149"/>
      <c r="GW50" s="149"/>
      <c r="GX50" s="149"/>
      <c r="GY50" s="149"/>
      <c r="GZ50" s="149"/>
      <c r="HA50" s="149"/>
      <c r="HB50" s="149"/>
      <c r="HC50" s="149"/>
      <c r="HD50" s="149"/>
      <c r="HE50" s="149"/>
      <c r="HF50" s="149"/>
      <c r="HG50" s="149"/>
      <c r="HH50" s="149"/>
      <c r="HI50" s="149"/>
      <c r="HJ50" s="149"/>
      <c r="HK50" s="149"/>
      <c r="HL50" s="149"/>
      <c r="HM50" s="149"/>
      <c r="HN50" s="149"/>
      <c r="HO50" s="149"/>
      <c r="HP50" s="149"/>
      <c r="HQ50" s="149"/>
      <c r="HR50" s="149"/>
      <c r="HS50" s="149"/>
      <c r="HT50" s="149"/>
      <c r="HU50" s="149"/>
      <c r="HV50" s="149"/>
      <c r="HW50" s="149"/>
      <c r="HX50" s="149"/>
      <c r="HY50" s="149"/>
      <c r="HZ50" s="149"/>
      <c r="IA50" s="149"/>
      <c r="IB50" s="149"/>
      <c r="IC50" s="149"/>
      <c r="ID50" s="149"/>
      <c r="IE50" s="149"/>
      <c r="IF50" s="149"/>
      <c r="IG50" s="149"/>
      <c r="IH50" s="149"/>
      <c r="II50" s="149"/>
      <c r="IJ50" s="149"/>
      <c r="IK50" s="149"/>
      <c r="IL50" s="149"/>
      <c r="IM50" s="149"/>
      <c r="IN50" s="149"/>
      <c r="IO50" s="149"/>
      <c r="IP50" s="149"/>
      <c r="IQ50" s="149"/>
      <c r="IR50" s="149"/>
      <c r="IS50" s="149"/>
      <c r="IT50" s="149"/>
      <c r="IU50" s="149"/>
      <c r="IV50" s="149"/>
    </row>
    <row r="51" spans="1:256" s="110" customFormat="1" ht="16.5" customHeight="1">
      <c r="A51" s="126" t="s">
        <v>22</v>
      </c>
      <c r="B51" s="127">
        <v>291</v>
      </c>
      <c r="C51" s="99"/>
      <c r="D51" s="100"/>
      <c r="E51" s="100"/>
      <c r="F51" s="100"/>
      <c r="G51" s="100"/>
      <c r="H51" s="100"/>
      <c r="I51" s="100"/>
      <c r="J51" s="101">
        <f>C51-SUM(D51:I51)</f>
        <v>0</v>
      </c>
      <c r="K51" s="102">
        <f>SUM(D51:I51)</f>
        <v>0</v>
      </c>
      <c r="L51" s="103">
        <f>C51-K51</f>
        <v>0</v>
      </c>
      <c r="M51" s="100"/>
      <c r="N51" s="100"/>
      <c r="O51" s="100"/>
      <c r="P51" s="100"/>
      <c r="Q51" s="100"/>
      <c r="R51" s="100"/>
      <c r="S51" s="101">
        <f>L51-SUM(M51:R51)</f>
        <v>0</v>
      </c>
      <c r="T51" s="102">
        <f>SUM(M51:R51)</f>
        <v>0</v>
      </c>
      <c r="U51" s="185">
        <f>L51-T51</f>
        <v>0</v>
      </c>
      <c r="V51" s="100"/>
      <c r="W51" s="104"/>
      <c r="X51" s="104"/>
      <c r="Y51" s="104"/>
      <c r="Z51" s="104"/>
      <c r="AA51" s="100"/>
      <c r="AB51" s="101">
        <f>U51-SUM(V51:AA51)</f>
        <v>0</v>
      </c>
      <c r="AC51" s="102">
        <f>SUM(V51:AA51)</f>
        <v>0</v>
      </c>
      <c r="AD51" s="103">
        <f>U51-AC51</f>
        <v>0</v>
      </c>
      <c r="AE51" s="104"/>
      <c r="AF51" s="104"/>
      <c r="AG51" s="104"/>
      <c r="AH51" s="104"/>
      <c r="AI51" s="104"/>
      <c r="AJ51" s="105"/>
      <c r="AK51" s="105"/>
      <c r="AL51" s="105"/>
      <c r="AM51" s="101">
        <f>AD51-SUM(AE51:AL51)</f>
        <v>0</v>
      </c>
      <c r="AN51" s="102">
        <f>SUM(AE51:AK51)</f>
        <v>0</v>
      </c>
      <c r="AO51" s="102">
        <f>K51+T51+AC51+AN51</f>
        <v>0</v>
      </c>
      <c r="AP51" s="102" t="e">
        <f>(K51+T51+AC51+AN51)/C51*100</f>
        <v>#DIV/0!</v>
      </c>
      <c r="AQ51" s="160"/>
      <c r="AR51" s="161"/>
      <c r="AS51" s="161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  <c r="FB51" s="143"/>
      <c r="FC51" s="143"/>
      <c r="FD51" s="143"/>
      <c r="FE51" s="143"/>
      <c r="FF51" s="143"/>
      <c r="FG51" s="143"/>
      <c r="FH51" s="143"/>
      <c r="FI51" s="143"/>
      <c r="FJ51" s="143"/>
      <c r="FK51" s="143"/>
      <c r="FL51" s="143"/>
      <c r="FM51" s="143"/>
      <c r="FN51" s="143"/>
      <c r="FO51" s="143"/>
      <c r="FP51" s="143"/>
      <c r="FQ51" s="143"/>
      <c r="FR51" s="143"/>
      <c r="FS51" s="143"/>
      <c r="FT51" s="143"/>
      <c r="FU51" s="143"/>
      <c r="FV51" s="143"/>
      <c r="FW51" s="143"/>
      <c r="FX51" s="143"/>
      <c r="FY51" s="143"/>
      <c r="FZ51" s="143"/>
      <c r="GA51" s="143"/>
      <c r="GB51" s="143"/>
      <c r="GC51" s="143"/>
      <c r="GD51" s="143"/>
      <c r="GE51" s="143"/>
      <c r="GF51" s="143"/>
      <c r="GG51" s="143"/>
      <c r="GH51" s="143"/>
      <c r="GI51" s="143"/>
      <c r="GJ51" s="143"/>
      <c r="GK51" s="143"/>
      <c r="GL51" s="143"/>
      <c r="GM51" s="143"/>
      <c r="GN51" s="143"/>
      <c r="GO51" s="143"/>
      <c r="GP51" s="143"/>
      <c r="GQ51" s="143"/>
      <c r="GR51" s="143"/>
      <c r="GS51" s="143"/>
      <c r="GT51" s="143"/>
      <c r="GU51" s="143"/>
      <c r="GV51" s="143"/>
      <c r="GW51" s="143"/>
      <c r="GX51" s="143"/>
      <c r="GY51" s="143"/>
      <c r="GZ51" s="143"/>
      <c r="HA51" s="143"/>
      <c r="HB51" s="143"/>
      <c r="HC51" s="143"/>
      <c r="HD51" s="143"/>
      <c r="HE51" s="143"/>
      <c r="HF51" s="143"/>
      <c r="HG51" s="143"/>
      <c r="HH51" s="143"/>
      <c r="HI51" s="143"/>
      <c r="HJ51" s="143"/>
      <c r="HK51" s="143"/>
      <c r="HL51" s="143"/>
      <c r="HM51" s="143"/>
      <c r="HN51" s="143"/>
      <c r="HO51" s="143"/>
      <c r="HP51" s="143"/>
      <c r="HQ51" s="143"/>
      <c r="HR51" s="143"/>
      <c r="HS51" s="143"/>
      <c r="HT51" s="143"/>
      <c r="HU51" s="143"/>
      <c r="HV51" s="143"/>
      <c r="HW51" s="143"/>
      <c r="HX51" s="143"/>
      <c r="HY51" s="143"/>
      <c r="HZ51" s="143"/>
      <c r="IA51" s="143"/>
      <c r="IB51" s="143"/>
      <c r="IC51" s="143"/>
      <c r="ID51" s="143"/>
      <c r="IE51" s="143"/>
      <c r="IF51" s="143"/>
      <c r="IG51" s="143"/>
      <c r="IH51" s="143"/>
      <c r="II51" s="143"/>
      <c r="IJ51" s="143"/>
      <c r="IK51" s="143"/>
      <c r="IL51" s="143"/>
      <c r="IM51" s="143"/>
      <c r="IN51" s="143"/>
      <c r="IO51" s="143"/>
      <c r="IP51" s="143"/>
      <c r="IQ51" s="143"/>
      <c r="IR51" s="143"/>
      <c r="IS51" s="143"/>
      <c r="IT51" s="143"/>
      <c r="IU51" s="143"/>
      <c r="IV51" s="143"/>
    </row>
    <row r="52" spans="1:256" s="117" customFormat="1" ht="19.5" customHeight="1">
      <c r="A52" s="111" t="s">
        <v>32</v>
      </c>
      <c r="B52" s="112"/>
      <c r="C52" s="113">
        <f>C53</f>
        <v>14000</v>
      </c>
      <c r="D52" s="217"/>
      <c r="E52" s="217"/>
      <c r="F52" s="217"/>
      <c r="G52" s="217"/>
      <c r="H52" s="217"/>
      <c r="I52" s="217"/>
      <c r="J52" s="217">
        <f>J53</f>
        <v>0</v>
      </c>
      <c r="K52" s="217">
        <f>K53</f>
        <v>14000</v>
      </c>
      <c r="L52" s="113">
        <f>L53</f>
        <v>0</v>
      </c>
      <c r="M52" s="114"/>
      <c r="N52" s="114"/>
      <c r="O52" s="114"/>
      <c r="P52" s="114"/>
      <c r="Q52" s="114"/>
      <c r="R52" s="114"/>
      <c r="S52" s="115"/>
      <c r="T52" s="115"/>
      <c r="U52" s="113">
        <f>U53</f>
        <v>0</v>
      </c>
      <c r="V52" s="114"/>
      <c r="W52" s="114"/>
      <c r="X52" s="114"/>
      <c r="Y52" s="114"/>
      <c r="Z52" s="114"/>
      <c r="AA52" s="114"/>
      <c r="AB52" s="115"/>
      <c r="AC52" s="115"/>
      <c r="AD52" s="113">
        <f>AD53</f>
        <v>0</v>
      </c>
      <c r="AE52" s="114"/>
      <c r="AF52" s="114"/>
      <c r="AG52" s="114"/>
      <c r="AH52" s="114"/>
      <c r="AI52" s="114"/>
      <c r="AJ52" s="116"/>
      <c r="AK52" s="116"/>
      <c r="AL52" s="116"/>
      <c r="AM52" s="115"/>
      <c r="AN52" s="115"/>
      <c r="AO52" s="115"/>
      <c r="AP52" s="115"/>
      <c r="AQ52" s="149"/>
      <c r="AR52" s="159"/>
      <c r="AS52" s="15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9"/>
      <c r="ED52" s="149"/>
      <c r="EE52" s="149"/>
      <c r="EF52" s="149"/>
      <c r="EG52" s="149"/>
      <c r="EH52" s="149"/>
      <c r="EI52" s="149"/>
      <c r="EJ52" s="149"/>
      <c r="EK52" s="149"/>
      <c r="EL52" s="149"/>
      <c r="EM52" s="149"/>
      <c r="EN52" s="149"/>
      <c r="EO52" s="149"/>
      <c r="EP52" s="149"/>
      <c r="EQ52" s="149"/>
      <c r="ER52" s="149"/>
      <c r="ES52" s="149"/>
      <c r="ET52" s="149"/>
      <c r="EU52" s="149"/>
      <c r="EV52" s="149"/>
      <c r="EW52" s="149"/>
      <c r="EX52" s="149"/>
      <c r="EY52" s="149"/>
      <c r="EZ52" s="149"/>
      <c r="FA52" s="149"/>
      <c r="FB52" s="149"/>
      <c r="FC52" s="149"/>
      <c r="FD52" s="149"/>
      <c r="FE52" s="149"/>
      <c r="FF52" s="149"/>
      <c r="FG52" s="149"/>
      <c r="FH52" s="149"/>
      <c r="FI52" s="149"/>
      <c r="FJ52" s="149"/>
      <c r="FK52" s="149"/>
      <c r="FL52" s="149"/>
      <c r="FM52" s="149"/>
      <c r="FN52" s="149"/>
      <c r="FO52" s="149"/>
      <c r="FP52" s="149"/>
      <c r="FQ52" s="149"/>
      <c r="FR52" s="149"/>
      <c r="FS52" s="149"/>
      <c r="FT52" s="149"/>
      <c r="FU52" s="149"/>
      <c r="FV52" s="149"/>
      <c r="FW52" s="149"/>
      <c r="FX52" s="149"/>
      <c r="FY52" s="149"/>
      <c r="FZ52" s="149"/>
      <c r="GA52" s="149"/>
      <c r="GB52" s="149"/>
      <c r="GC52" s="149"/>
      <c r="GD52" s="149"/>
      <c r="GE52" s="149"/>
      <c r="GF52" s="149"/>
      <c r="GG52" s="149"/>
      <c r="GH52" s="149"/>
      <c r="GI52" s="149"/>
      <c r="GJ52" s="149"/>
      <c r="GK52" s="149"/>
      <c r="GL52" s="149"/>
      <c r="GM52" s="149"/>
      <c r="GN52" s="149"/>
      <c r="GO52" s="149"/>
      <c r="GP52" s="149"/>
      <c r="GQ52" s="149"/>
      <c r="GR52" s="149"/>
      <c r="GS52" s="149"/>
      <c r="GT52" s="149"/>
      <c r="GU52" s="149"/>
      <c r="GV52" s="149"/>
      <c r="GW52" s="149"/>
      <c r="GX52" s="149"/>
      <c r="GY52" s="149"/>
      <c r="GZ52" s="149"/>
      <c r="HA52" s="149"/>
      <c r="HB52" s="149"/>
      <c r="HC52" s="149"/>
      <c r="HD52" s="149"/>
      <c r="HE52" s="149"/>
      <c r="HF52" s="149"/>
      <c r="HG52" s="149"/>
      <c r="HH52" s="149"/>
      <c r="HI52" s="149"/>
      <c r="HJ52" s="149"/>
      <c r="HK52" s="149"/>
      <c r="HL52" s="149"/>
      <c r="HM52" s="149"/>
      <c r="HN52" s="149"/>
      <c r="HO52" s="149"/>
      <c r="HP52" s="149"/>
      <c r="HQ52" s="149"/>
      <c r="HR52" s="149"/>
      <c r="HS52" s="149"/>
      <c r="HT52" s="149"/>
      <c r="HU52" s="149"/>
      <c r="HV52" s="149"/>
      <c r="HW52" s="149"/>
      <c r="HX52" s="149"/>
      <c r="HY52" s="149"/>
      <c r="HZ52" s="149"/>
      <c r="IA52" s="149"/>
      <c r="IB52" s="149"/>
      <c r="IC52" s="149"/>
      <c r="ID52" s="149"/>
      <c r="IE52" s="149"/>
      <c r="IF52" s="149"/>
      <c r="IG52" s="149"/>
      <c r="IH52" s="149"/>
      <c r="II52" s="149"/>
      <c r="IJ52" s="149"/>
      <c r="IK52" s="149"/>
      <c r="IL52" s="149"/>
      <c r="IM52" s="149"/>
      <c r="IN52" s="149"/>
      <c r="IO52" s="149"/>
      <c r="IP52" s="149"/>
      <c r="IQ52" s="149"/>
      <c r="IR52" s="149"/>
      <c r="IS52" s="149"/>
      <c r="IT52" s="149"/>
      <c r="IU52" s="149"/>
      <c r="IV52" s="149"/>
    </row>
    <row r="53" spans="1:256" s="110" customFormat="1" ht="16.5" customHeight="1">
      <c r="A53" s="372" t="s">
        <v>146</v>
      </c>
      <c r="B53" s="175">
        <v>295</v>
      </c>
      <c r="C53" s="99">
        <v>14000</v>
      </c>
      <c r="D53" s="100"/>
      <c r="E53" s="100"/>
      <c r="F53" s="100"/>
      <c r="G53" s="100"/>
      <c r="H53" s="100">
        <v>4000</v>
      </c>
      <c r="I53" s="100">
        <v>10000</v>
      </c>
      <c r="J53" s="101">
        <f>C53-SUM(D53:I53)</f>
        <v>0</v>
      </c>
      <c r="K53" s="102">
        <f>SUM(D53:I53)</f>
        <v>14000</v>
      </c>
      <c r="L53" s="103">
        <f>C53-K53</f>
        <v>0</v>
      </c>
      <c r="M53" s="100"/>
      <c r="N53" s="100"/>
      <c r="O53" s="100"/>
      <c r="P53" s="100"/>
      <c r="Q53" s="100"/>
      <c r="R53" s="100"/>
      <c r="S53" s="101">
        <f>L53-SUM(M53:R53)</f>
        <v>0</v>
      </c>
      <c r="T53" s="102">
        <f>SUM(M53:R53)</f>
        <v>0</v>
      </c>
      <c r="U53" s="185">
        <f>L53-T53</f>
        <v>0</v>
      </c>
      <c r="V53" s="100"/>
      <c r="W53" s="104"/>
      <c r="X53" s="104"/>
      <c r="Y53" s="104"/>
      <c r="Z53" s="104"/>
      <c r="AA53" s="100"/>
      <c r="AB53" s="101">
        <f>U53-SUM(V53:AA53)</f>
        <v>0</v>
      </c>
      <c r="AC53" s="102">
        <f>SUM(V53:AA53)</f>
        <v>0</v>
      </c>
      <c r="AD53" s="103">
        <f>U53-AC53</f>
        <v>0</v>
      </c>
      <c r="AE53" s="104"/>
      <c r="AF53" s="104"/>
      <c r="AG53" s="104"/>
      <c r="AH53" s="104"/>
      <c r="AI53" s="104"/>
      <c r="AJ53" s="105"/>
      <c r="AK53" s="105"/>
      <c r="AL53" s="105"/>
      <c r="AM53" s="101">
        <f>AD53-SUM(AE53:AL53)</f>
        <v>0</v>
      </c>
      <c r="AN53" s="102">
        <f>SUM(AE53:AK53)</f>
        <v>0</v>
      </c>
      <c r="AO53" s="102">
        <f>K53+T53+AC53+AN53</f>
        <v>14000</v>
      </c>
      <c r="AP53" s="102">
        <f>(K53+T53+AC53+AN53)/C53*100</f>
        <v>100</v>
      </c>
      <c r="AQ53" s="160"/>
      <c r="AR53" s="161"/>
      <c r="AS53" s="161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  <c r="FE53" s="143"/>
      <c r="FF53" s="143"/>
      <c r="FG53" s="143"/>
      <c r="FH53" s="143"/>
      <c r="FI53" s="143"/>
      <c r="FJ53" s="143"/>
      <c r="FK53" s="143"/>
      <c r="FL53" s="143"/>
      <c r="FM53" s="143"/>
      <c r="FN53" s="143"/>
      <c r="FO53" s="143"/>
      <c r="FP53" s="143"/>
      <c r="FQ53" s="143"/>
      <c r="FR53" s="143"/>
      <c r="FS53" s="143"/>
      <c r="FT53" s="143"/>
      <c r="FU53" s="143"/>
      <c r="FV53" s="143"/>
      <c r="FW53" s="143"/>
      <c r="FX53" s="143"/>
      <c r="FY53" s="143"/>
      <c r="FZ53" s="143"/>
      <c r="GA53" s="143"/>
      <c r="GB53" s="143"/>
      <c r="GC53" s="143"/>
      <c r="GD53" s="143"/>
      <c r="GE53" s="143"/>
      <c r="GF53" s="143"/>
      <c r="GG53" s="143"/>
      <c r="GH53" s="143"/>
      <c r="GI53" s="143"/>
      <c r="GJ53" s="143"/>
      <c r="GK53" s="143"/>
      <c r="GL53" s="143"/>
      <c r="GM53" s="143"/>
      <c r="GN53" s="143"/>
      <c r="GO53" s="143"/>
      <c r="GP53" s="143"/>
      <c r="GQ53" s="143"/>
      <c r="GR53" s="143"/>
      <c r="GS53" s="143"/>
      <c r="GT53" s="143"/>
      <c r="GU53" s="143"/>
      <c r="GV53" s="143"/>
      <c r="GW53" s="143"/>
      <c r="GX53" s="143"/>
      <c r="GY53" s="143"/>
      <c r="GZ53" s="143"/>
      <c r="HA53" s="143"/>
      <c r="HB53" s="143"/>
      <c r="HC53" s="143"/>
      <c r="HD53" s="143"/>
      <c r="HE53" s="143"/>
      <c r="HF53" s="143"/>
      <c r="HG53" s="143"/>
      <c r="HH53" s="143"/>
      <c r="HI53" s="143"/>
      <c r="HJ53" s="143"/>
      <c r="HK53" s="143"/>
      <c r="HL53" s="143"/>
      <c r="HM53" s="143"/>
      <c r="HN53" s="143"/>
      <c r="HO53" s="143"/>
      <c r="HP53" s="143"/>
      <c r="HQ53" s="143"/>
      <c r="HR53" s="143"/>
      <c r="HS53" s="143"/>
      <c r="HT53" s="143"/>
      <c r="HU53" s="143"/>
      <c r="HV53" s="143"/>
      <c r="HW53" s="143"/>
      <c r="HX53" s="143"/>
      <c r="HY53" s="143"/>
      <c r="HZ53" s="143"/>
      <c r="IA53" s="143"/>
      <c r="IB53" s="143"/>
      <c r="IC53" s="143"/>
      <c r="ID53" s="143"/>
      <c r="IE53" s="143"/>
      <c r="IF53" s="143"/>
      <c r="IG53" s="143"/>
      <c r="IH53" s="143"/>
      <c r="II53" s="143"/>
      <c r="IJ53" s="143"/>
      <c r="IK53" s="143"/>
      <c r="IL53" s="143"/>
      <c r="IM53" s="143"/>
      <c r="IN53" s="143"/>
      <c r="IO53" s="143"/>
      <c r="IP53" s="143"/>
      <c r="IQ53" s="143"/>
      <c r="IR53" s="143"/>
      <c r="IS53" s="143"/>
      <c r="IT53" s="143"/>
      <c r="IU53" s="143"/>
      <c r="IV53" s="143"/>
    </row>
    <row r="54" spans="1:256" s="139" customFormat="1" ht="17.25" customHeight="1" collapsed="1">
      <c r="A54" s="176" t="s">
        <v>36</v>
      </c>
      <c r="B54" s="182"/>
      <c r="C54" s="180">
        <f>C34+C45+C48+C50+C52</f>
        <v>28282700</v>
      </c>
      <c r="D54" s="180">
        <f>D34+D45+D48+D50+D52</f>
        <v>0</v>
      </c>
      <c r="E54" s="180">
        <f>E34+E45+E48+E50+E52</f>
        <v>0</v>
      </c>
      <c r="F54" s="180">
        <f>SUM(F35:F52)</f>
        <v>1880779.9400000002</v>
      </c>
      <c r="G54" s="180">
        <f aca="true" t="shared" si="28" ref="G54:AO54">SUM(G35:G52)</f>
        <v>472679.19999999995</v>
      </c>
      <c r="H54" s="180">
        <f>SUM(H35:H53)</f>
        <v>33314</v>
      </c>
      <c r="I54" s="180">
        <f>SUM(I35:I53)</f>
        <v>28700</v>
      </c>
      <c r="J54" s="180">
        <f t="shared" si="28"/>
        <v>25867226.86</v>
      </c>
      <c r="K54" s="180">
        <f t="shared" si="28"/>
        <v>2415473.14</v>
      </c>
      <c r="L54" s="180">
        <f t="shared" si="28"/>
        <v>25867226.86</v>
      </c>
      <c r="M54" s="180">
        <f>SUM(M35:M52)</f>
        <v>2826768.24</v>
      </c>
      <c r="N54" s="180">
        <f>SUM(N35:N52)</f>
        <v>9277201.25</v>
      </c>
      <c r="O54" s="180">
        <f t="shared" si="28"/>
        <v>624699.71</v>
      </c>
      <c r="P54" s="180">
        <f t="shared" si="28"/>
        <v>2801612.07</v>
      </c>
      <c r="Q54" s="180">
        <f t="shared" si="28"/>
        <v>18700</v>
      </c>
      <c r="R54" s="180">
        <f t="shared" si="28"/>
        <v>0</v>
      </c>
      <c r="S54" s="180">
        <f t="shared" si="28"/>
        <v>10318245.59</v>
      </c>
      <c r="T54" s="180">
        <f t="shared" si="28"/>
        <v>15548981.27</v>
      </c>
      <c r="U54" s="180">
        <f t="shared" si="28"/>
        <v>10318245.59</v>
      </c>
      <c r="V54" s="180">
        <f t="shared" si="28"/>
        <v>0</v>
      </c>
      <c r="W54" s="180">
        <f t="shared" si="28"/>
        <v>0</v>
      </c>
      <c r="X54" s="180">
        <f t="shared" si="28"/>
        <v>0</v>
      </c>
      <c r="Y54" s="180">
        <f t="shared" si="28"/>
        <v>0</v>
      </c>
      <c r="Z54" s="180">
        <f t="shared" si="28"/>
        <v>0</v>
      </c>
      <c r="AA54" s="180">
        <f t="shared" si="28"/>
        <v>0</v>
      </c>
      <c r="AB54" s="180">
        <f t="shared" si="28"/>
        <v>10318245.59</v>
      </c>
      <c r="AC54" s="180">
        <f t="shared" si="28"/>
        <v>0</v>
      </c>
      <c r="AD54" s="180">
        <f t="shared" si="28"/>
        <v>10318245.59</v>
      </c>
      <c r="AE54" s="180">
        <f t="shared" si="28"/>
        <v>0</v>
      </c>
      <c r="AF54" s="180">
        <f t="shared" si="28"/>
        <v>0</v>
      </c>
      <c r="AG54" s="180">
        <f t="shared" si="28"/>
        <v>0</v>
      </c>
      <c r="AH54" s="180">
        <f t="shared" si="28"/>
        <v>0</v>
      </c>
      <c r="AI54" s="180">
        <f t="shared" si="28"/>
        <v>0</v>
      </c>
      <c r="AJ54" s="180">
        <f t="shared" si="28"/>
        <v>0</v>
      </c>
      <c r="AK54" s="180">
        <f t="shared" si="28"/>
        <v>0</v>
      </c>
      <c r="AL54" s="180">
        <f t="shared" si="28"/>
        <v>0</v>
      </c>
      <c r="AM54" s="180">
        <f t="shared" si="28"/>
        <v>10318245.59</v>
      </c>
      <c r="AN54" s="180">
        <f t="shared" si="28"/>
        <v>0</v>
      </c>
      <c r="AO54" s="180">
        <f t="shared" si="28"/>
        <v>17950454.41</v>
      </c>
      <c r="AP54" s="181">
        <f>(K54+T54+AC54+AN54)/C54*100</f>
        <v>63.51746618957878</v>
      </c>
      <c r="AQ54" s="152"/>
      <c r="AR54" s="170"/>
      <c r="AS54" s="170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2"/>
      <c r="GO54" s="152"/>
      <c r="GP54" s="152"/>
      <c r="GQ54" s="152"/>
      <c r="GR54" s="152"/>
      <c r="GS54" s="152"/>
      <c r="GT54" s="152"/>
      <c r="GU54" s="152"/>
      <c r="GV54" s="152"/>
      <c r="GW54" s="152"/>
      <c r="GX54" s="152"/>
      <c r="GY54" s="152"/>
      <c r="GZ54" s="152"/>
      <c r="HA54" s="152"/>
      <c r="HB54" s="152"/>
      <c r="HC54" s="152"/>
      <c r="HD54" s="152"/>
      <c r="HE54" s="152"/>
      <c r="HF54" s="152"/>
      <c r="HG54" s="152"/>
      <c r="HH54" s="152"/>
      <c r="HI54" s="152"/>
      <c r="HJ54" s="152"/>
      <c r="HK54" s="152"/>
      <c r="HL54" s="152"/>
      <c r="HM54" s="152"/>
      <c r="HN54" s="152"/>
      <c r="HO54" s="152"/>
      <c r="HP54" s="152"/>
      <c r="HQ54" s="152"/>
      <c r="HR54" s="152"/>
      <c r="HS54" s="152"/>
      <c r="HT54" s="152"/>
      <c r="HU54" s="152"/>
      <c r="HV54" s="152"/>
      <c r="HW54" s="152"/>
      <c r="HX54" s="152"/>
      <c r="HY54" s="152"/>
      <c r="HZ54" s="152"/>
      <c r="IA54" s="152"/>
      <c r="IB54" s="152"/>
      <c r="IC54" s="152"/>
      <c r="ID54" s="152"/>
      <c r="IE54" s="152"/>
      <c r="IF54" s="152"/>
      <c r="IG54" s="152"/>
      <c r="IH54" s="152"/>
      <c r="II54" s="152"/>
      <c r="IJ54" s="152"/>
      <c r="IK54" s="152"/>
      <c r="IL54" s="152"/>
      <c r="IM54" s="152"/>
      <c r="IN54" s="152"/>
      <c r="IO54" s="152"/>
      <c r="IP54" s="152"/>
      <c r="IQ54" s="152"/>
      <c r="IR54" s="152"/>
      <c r="IS54" s="152"/>
      <c r="IT54" s="152"/>
      <c r="IU54" s="152"/>
      <c r="IV54" s="152"/>
    </row>
    <row r="55" spans="1:256" s="17" customFormat="1" ht="10.5" customHeight="1">
      <c r="A55" s="386"/>
      <c r="B55" s="387"/>
      <c r="C55" s="12"/>
      <c r="D55" s="13"/>
      <c r="E55" s="13"/>
      <c r="F55" s="13"/>
      <c r="G55" s="13"/>
      <c r="H55" s="13"/>
      <c r="I55" s="13"/>
      <c r="J55" s="14"/>
      <c r="K55" s="14"/>
      <c r="L55" s="13"/>
      <c r="M55" s="13"/>
      <c r="N55" s="13"/>
      <c r="O55" s="13"/>
      <c r="P55" s="13"/>
      <c r="Q55" s="13"/>
      <c r="R55" s="13"/>
      <c r="S55" s="14"/>
      <c r="T55" s="14"/>
      <c r="U55" s="184"/>
      <c r="V55" s="13"/>
      <c r="W55" s="13"/>
      <c r="X55" s="13"/>
      <c r="Y55" s="13"/>
      <c r="Z55" s="13"/>
      <c r="AA55" s="13"/>
      <c r="AB55" s="14"/>
      <c r="AC55" s="14"/>
      <c r="AD55" s="13"/>
      <c r="AE55" s="13"/>
      <c r="AF55" s="13"/>
      <c r="AG55" s="13"/>
      <c r="AH55" s="13"/>
      <c r="AI55" s="13"/>
      <c r="AJ55" s="16"/>
      <c r="AK55" s="16"/>
      <c r="AL55" s="16"/>
      <c r="AM55" s="14"/>
      <c r="AN55" s="14"/>
      <c r="AO55" s="14"/>
      <c r="AP55" s="14"/>
      <c r="AQ55" s="142"/>
      <c r="AR55" s="158"/>
      <c r="AS55" s="158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  <c r="IN55" s="142"/>
      <c r="IO55" s="142"/>
      <c r="IP55" s="142"/>
      <c r="IQ55" s="142"/>
      <c r="IR55" s="142"/>
      <c r="IS55" s="142"/>
      <c r="IT55" s="142"/>
      <c r="IU55" s="142"/>
      <c r="IV55" s="142"/>
    </row>
    <row r="56" spans="1:256" s="31" customFormat="1" ht="17.25" customHeight="1">
      <c r="A56" s="187" t="s">
        <v>37</v>
      </c>
      <c r="B56" s="192"/>
      <c r="C56" s="188">
        <f>C32+C54</f>
        <v>140134200</v>
      </c>
      <c r="D56" s="188">
        <f aca="true" t="shared" si="29" ref="D56:AO56">D32+D54</f>
        <v>0</v>
      </c>
      <c r="E56" s="188">
        <f t="shared" si="29"/>
        <v>865703.23</v>
      </c>
      <c r="F56" s="188">
        <f t="shared" si="29"/>
        <v>8002930.55</v>
      </c>
      <c r="G56" s="188">
        <f t="shared" si="29"/>
        <v>1480377.43</v>
      </c>
      <c r="H56" s="188">
        <f t="shared" si="29"/>
        <v>6068565.45</v>
      </c>
      <c r="I56" s="188">
        <f t="shared" si="29"/>
        <v>5554190.58</v>
      </c>
      <c r="J56" s="189">
        <f t="shared" si="29"/>
        <v>118162432.76</v>
      </c>
      <c r="K56" s="189">
        <f t="shared" si="29"/>
        <v>21971767.24</v>
      </c>
      <c r="L56" s="188">
        <f t="shared" si="29"/>
        <v>118162432.76</v>
      </c>
      <c r="M56" s="188">
        <f t="shared" si="29"/>
        <v>14775135.719999999</v>
      </c>
      <c r="N56" s="188">
        <f t="shared" si="29"/>
        <v>11818367.92</v>
      </c>
      <c r="O56" s="188">
        <f t="shared" si="29"/>
        <v>6137519.53</v>
      </c>
      <c r="P56" s="188">
        <f t="shared" si="29"/>
        <v>8044347.539999999</v>
      </c>
      <c r="Q56" s="188">
        <f t="shared" si="29"/>
        <v>9341119.64</v>
      </c>
      <c r="R56" s="188">
        <f t="shared" si="29"/>
        <v>0</v>
      </c>
      <c r="S56" s="189">
        <f t="shared" si="29"/>
        <v>68045942.41000001</v>
      </c>
      <c r="T56" s="189">
        <f t="shared" si="29"/>
        <v>50116490.35000001</v>
      </c>
      <c r="U56" s="188">
        <f t="shared" si="29"/>
        <v>68045942.41000001</v>
      </c>
      <c r="V56" s="188">
        <f t="shared" si="29"/>
        <v>0</v>
      </c>
      <c r="W56" s="188">
        <f t="shared" si="29"/>
        <v>0</v>
      </c>
      <c r="X56" s="188">
        <f t="shared" si="29"/>
        <v>0</v>
      </c>
      <c r="Y56" s="188">
        <f t="shared" si="29"/>
        <v>0</v>
      </c>
      <c r="Z56" s="188">
        <f t="shared" si="29"/>
        <v>0</v>
      </c>
      <c r="AA56" s="188">
        <f t="shared" si="29"/>
        <v>0</v>
      </c>
      <c r="AB56" s="189">
        <f t="shared" si="29"/>
        <v>68045942.41000001</v>
      </c>
      <c r="AC56" s="189">
        <f t="shared" si="29"/>
        <v>0</v>
      </c>
      <c r="AD56" s="188">
        <f t="shared" si="29"/>
        <v>68045942.41000001</v>
      </c>
      <c r="AE56" s="188">
        <f t="shared" si="29"/>
        <v>0</v>
      </c>
      <c r="AF56" s="188">
        <f t="shared" si="29"/>
        <v>0</v>
      </c>
      <c r="AG56" s="188">
        <f t="shared" si="29"/>
        <v>0</v>
      </c>
      <c r="AH56" s="188">
        <f t="shared" si="29"/>
        <v>0</v>
      </c>
      <c r="AI56" s="188">
        <f t="shared" si="29"/>
        <v>0</v>
      </c>
      <c r="AJ56" s="188">
        <f t="shared" si="29"/>
        <v>0</v>
      </c>
      <c r="AK56" s="188">
        <f t="shared" si="29"/>
        <v>0</v>
      </c>
      <c r="AL56" s="188">
        <f t="shared" si="29"/>
        <v>0</v>
      </c>
      <c r="AM56" s="189">
        <f t="shared" si="29"/>
        <v>68045942.41000001</v>
      </c>
      <c r="AN56" s="189">
        <f t="shared" si="29"/>
        <v>0</v>
      </c>
      <c r="AO56" s="188">
        <f t="shared" si="29"/>
        <v>72074257.58999999</v>
      </c>
      <c r="AP56" s="189">
        <f>(K56+T56+AC56+AN56)/C56*100</f>
        <v>51.44230144390164</v>
      </c>
      <c r="AQ56" s="59"/>
      <c r="AR56" s="171"/>
      <c r="AS56" s="171"/>
      <c r="AT56" s="59"/>
      <c r="AU56" s="59"/>
      <c r="AV56" s="64"/>
      <c r="AW56" s="64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  <c r="IU56" s="59"/>
      <c r="IV56" s="59"/>
    </row>
    <row r="57" spans="1:256" s="246" customFormat="1" ht="32.25" customHeight="1">
      <c r="A57" s="379" t="s">
        <v>98</v>
      </c>
      <c r="B57" s="379"/>
      <c r="C57" s="247"/>
      <c r="D57" s="248"/>
      <c r="E57" s="248"/>
      <c r="F57" s="248"/>
      <c r="G57" s="248"/>
      <c r="H57" s="248"/>
      <c r="I57" s="248"/>
      <c r="J57" s="249"/>
      <c r="K57" s="249"/>
      <c r="L57" s="248"/>
      <c r="M57" s="248"/>
      <c r="N57" s="248"/>
      <c r="O57" s="248"/>
      <c r="P57" s="248"/>
      <c r="Q57" s="248"/>
      <c r="R57" s="248"/>
      <c r="S57" s="249"/>
      <c r="T57" s="249"/>
      <c r="U57" s="248"/>
      <c r="V57" s="248"/>
      <c r="W57" s="248"/>
      <c r="X57" s="248"/>
      <c r="Y57" s="248"/>
      <c r="Z57" s="248"/>
      <c r="AA57" s="248"/>
      <c r="AB57" s="249"/>
      <c r="AC57" s="249"/>
      <c r="AD57" s="248"/>
      <c r="AE57" s="248"/>
      <c r="AF57" s="248"/>
      <c r="AG57" s="248"/>
      <c r="AH57" s="248"/>
      <c r="AI57" s="248"/>
      <c r="AJ57" s="248"/>
      <c r="AK57" s="248"/>
      <c r="AL57" s="248"/>
      <c r="AM57" s="249"/>
      <c r="AN57" s="249"/>
      <c r="AO57" s="248"/>
      <c r="AP57" s="248"/>
      <c r="AQ57" s="243"/>
      <c r="AR57" s="244"/>
      <c r="AS57" s="244"/>
      <c r="AT57" s="243"/>
      <c r="AU57" s="243"/>
      <c r="AV57" s="243"/>
      <c r="AW57" s="245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  <c r="DK57" s="243"/>
      <c r="DL57" s="243"/>
      <c r="DM57" s="243"/>
      <c r="DN57" s="243"/>
      <c r="DO57" s="243"/>
      <c r="DP57" s="243"/>
      <c r="DQ57" s="243"/>
      <c r="DR57" s="243"/>
      <c r="DS57" s="243"/>
      <c r="DT57" s="243"/>
      <c r="DU57" s="243"/>
      <c r="DV57" s="243"/>
      <c r="DW57" s="243"/>
      <c r="DX57" s="243"/>
      <c r="DY57" s="243"/>
      <c r="DZ57" s="243"/>
      <c r="EA57" s="243"/>
      <c r="EB57" s="243"/>
      <c r="EC57" s="243"/>
      <c r="ED57" s="243"/>
      <c r="EE57" s="243"/>
      <c r="EF57" s="243"/>
      <c r="EG57" s="243"/>
      <c r="EH57" s="243"/>
      <c r="EI57" s="243"/>
      <c r="EJ57" s="243"/>
      <c r="EK57" s="243"/>
      <c r="EL57" s="243"/>
      <c r="EM57" s="243"/>
      <c r="EN57" s="243"/>
      <c r="EO57" s="243"/>
      <c r="EP57" s="243"/>
      <c r="EQ57" s="243"/>
      <c r="ER57" s="243"/>
      <c r="ES57" s="243"/>
      <c r="ET57" s="243"/>
      <c r="EU57" s="243"/>
      <c r="EV57" s="243"/>
      <c r="EW57" s="243"/>
      <c r="EX57" s="243"/>
      <c r="EY57" s="243"/>
      <c r="EZ57" s="243"/>
      <c r="FA57" s="243"/>
      <c r="FB57" s="243"/>
      <c r="FC57" s="243"/>
      <c r="FD57" s="243"/>
      <c r="FE57" s="243"/>
      <c r="FF57" s="243"/>
      <c r="FG57" s="243"/>
      <c r="FH57" s="243"/>
      <c r="FI57" s="243"/>
      <c r="FJ57" s="243"/>
      <c r="FK57" s="243"/>
      <c r="FL57" s="243"/>
      <c r="FM57" s="243"/>
      <c r="FN57" s="243"/>
      <c r="FO57" s="243"/>
      <c r="FP57" s="243"/>
      <c r="FQ57" s="243"/>
      <c r="FR57" s="243"/>
      <c r="FS57" s="243"/>
      <c r="FT57" s="243"/>
      <c r="FU57" s="243"/>
      <c r="FV57" s="243"/>
      <c r="FW57" s="243"/>
      <c r="FX57" s="243"/>
      <c r="FY57" s="243"/>
      <c r="FZ57" s="243"/>
      <c r="GA57" s="243"/>
      <c r="GB57" s="243"/>
      <c r="GC57" s="243"/>
      <c r="GD57" s="243"/>
      <c r="GE57" s="243"/>
      <c r="GF57" s="243"/>
      <c r="GG57" s="243"/>
      <c r="GH57" s="243"/>
      <c r="GI57" s="243"/>
      <c r="GJ57" s="243"/>
      <c r="GK57" s="243"/>
      <c r="GL57" s="243"/>
      <c r="GM57" s="243"/>
      <c r="GN57" s="243"/>
      <c r="GO57" s="243"/>
      <c r="GP57" s="243"/>
      <c r="GQ57" s="243"/>
      <c r="GR57" s="243"/>
      <c r="GS57" s="243"/>
      <c r="GT57" s="243"/>
      <c r="GU57" s="243"/>
      <c r="GV57" s="243"/>
      <c r="GW57" s="243"/>
      <c r="GX57" s="243"/>
      <c r="GY57" s="243"/>
      <c r="GZ57" s="243"/>
      <c r="HA57" s="243"/>
      <c r="HB57" s="243"/>
      <c r="HC57" s="243"/>
      <c r="HD57" s="243"/>
      <c r="HE57" s="243"/>
      <c r="HF57" s="243"/>
      <c r="HG57" s="243"/>
      <c r="HH57" s="243"/>
      <c r="HI57" s="243"/>
      <c r="HJ57" s="243"/>
      <c r="HK57" s="243"/>
      <c r="HL57" s="243"/>
      <c r="HM57" s="243"/>
      <c r="HN57" s="243"/>
      <c r="HO57" s="243"/>
      <c r="HP57" s="243"/>
      <c r="HQ57" s="243"/>
      <c r="HR57" s="243"/>
      <c r="HS57" s="243"/>
      <c r="HT57" s="243"/>
      <c r="HU57" s="243"/>
      <c r="HV57" s="243"/>
      <c r="HW57" s="243"/>
      <c r="HX57" s="243"/>
      <c r="HY57" s="243"/>
      <c r="HZ57" s="243"/>
      <c r="IA57" s="243"/>
      <c r="IB57" s="243"/>
      <c r="IC57" s="243"/>
      <c r="ID57" s="243"/>
      <c r="IE57" s="243"/>
      <c r="IF57" s="243"/>
      <c r="IG57" s="243"/>
      <c r="IH57" s="243"/>
      <c r="II57" s="243"/>
      <c r="IJ57" s="243"/>
      <c r="IK57" s="243"/>
      <c r="IL57" s="243"/>
      <c r="IM57" s="243"/>
      <c r="IN57" s="243"/>
      <c r="IO57" s="243"/>
      <c r="IP57" s="243"/>
      <c r="IQ57" s="243"/>
      <c r="IR57" s="243"/>
      <c r="IS57" s="243"/>
      <c r="IT57" s="243"/>
      <c r="IU57" s="243"/>
      <c r="IV57" s="243"/>
    </row>
    <row r="58" spans="1:256" s="33" customFormat="1" ht="18">
      <c r="A58" s="380" t="s">
        <v>101</v>
      </c>
      <c r="B58" s="380"/>
      <c r="C58" s="32"/>
      <c r="J58" s="34"/>
      <c r="K58" s="34"/>
      <c r="S58" s="34"/>
      <c r="T58" s="34"/>
      <c r="U58" s="146"/>
      <c r="V58" s="35"/>
      <c r="Z58" s="35"/>
      <c r="AB58" s="34"/>
      <c r="AC58" s="34"/>
      <c r="AE58" s="36"/>
      <c r="AF58" s="36"/>
      <c r="AI58" s="35"/>
      <c r="AM58" s="34"/>
      <c r="AN58" s="34"/>
      <c r="AQ58" s="145"/>
      <c r="AR58" s="172"/>
      <c r="AS58" s="172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45"/>
      <c r="FV58" s="145"/>
      <c r="FW58" s="145"/>
      <c r="FX58" s="145"/>
      <c r="FY58" s="145"/>
      <c r="FZ58" s="145"/>
      <c r="GA58" s="145"/>
      <c r="GB58" s="145"/>
      <c r="GC58" s="145"/>
      <c r="GD58" s="145"/>
      <c r="GE58" s="145"/>
      <c r="GF58" s="145"/>
      <c r="GG58" s="145"/>
      <c r="GH58" s="145"/>
      <c r="GI58" s="145"/>
      <c r="GJ58" s="145"/>
      <c r="GK58" s="145"/>
      <c r="GL58" s="145"/>
      <c r="GM58" s="145"/>
      <c r="GN58" s="145"/>
      <c r="GO58" s="145"/>
      <c r="GP58" s="145"/>
      <c r="GQ58" s="145"/>
      <c r="GR58" s="145"/>
      <c r="GS58" s="145"/>
      <c r="GT58" s="145"/>
      <c r="GU58" s="145"/>
      <c r="GV58" s="145"/>
      <c r="GW58" s="145"/>
      <c r="GX58" s="145"/>
      <c r="GY58" s="145"/>
      <c r="GZ58" s="145"/>
      <c r="HA58" s="145"/>
      <c r="HB58" s="145"/>
      <c r="HC58" s="145"/>
      <c r="HD58" s="145"/>
      <c r="HE58" s="145"/>
      <c r="HF58" s="145"/>
      <c r="HG58" s="145"/>
      <c r="HH58" s="145"/>
      <c r="HI58" s="145"/>
      <c r="HJ58" s="145"/>
      <c r="HK58" s="145"/>
      <c r="HL58" s="145"/>
      <c r="HM58" s="145"/>
      <c r="HN58" s="145"/>
      <c r="HO58" s="145"/>
      <c r="HP58" s="145"/>
      <c r="HQ58" s="145"/>
      <c r="HR58" s="145"/>
      <c r="HS58" s="145"/>
      <c r="HT58" s="145"/>
      <c r="HU58" s="145"/>
      <c r="HV58" s="145"/>
      <c r="HW58" s="145"/>
      <c r="HX58" s="145"/>
      <c r="HY58" s="145"/>
      <c r="HZ58" s="145"/>
      <c r="IA58" s="145"/>
      <c r="IB58" s="145"/>
      <c r="IC58" s="145"/>
      <c r="ID58" s="145"/>
      <c r="IE58" s="145"/>
      <c r="IF58" s="145"/>
      <c r="IG58" s="145"/>
      <c r="IH58" s="145"/>
      <c r="II58" s="145"/>
      <c r="IJ58" s="145"/>
      <c r="IK58" s="145"/>
      <c r="IL58" s="145"/>
      <c r="IM58" s="145"/>
      <c r="IN58" s="145"/>
      <c r="IO58" s="145"/>
      <c r="IP58" s="145"/>
      <c r="IQ58" s="145"/>
      <c r="IR58" s="145"/>
      <c r="IS58" s="145"/>
      <c r="IT58" s="145"/>
      <c r="IU58" s="145"/>
      <c r="IV58" s="145"/>
    </row>
    <row r="59" spans="1:256" s="195" customFormat="1" ht="33.75" customHeight="1">
      <c r="A59" s="202" t="s">
        <v>72</v>
      </c>
      <c r="B59" s="193">
        <v>214</v>
      </c>
      <c r="C59" s="194">
        <f>4550000-46000</f>
        <v>4504000</v>
      </c>
      <c r="E59" s="196"/>
      <c r="F59" s="196"/>
      <c r="G59" s="196"/>
      <c r="H59" s="196">
        <f>58000+142500+114000+16500+58000+5000+50000</f>
        <v>444000</v>
      </c>
      <c r="I59" s="196">
        <f>58000+58000+85500+58000+58000+58000+171000+58000</f>
        <v>604500</v>
      </c>
      <c r="J59" s="197">
        <f>C59-SUM(D59:I59)</f>
        <v>3455500</v>
      </c>
      <c r="K59" s="197">
        <f>SUM(D59:I59)</f>
        <v>1048500</v>
      </c>
      <c r="L59" s="196">
        <f>C59-K59</f>
        <v>3455500</v>
      </c>
      <c r="M59" s="196"/>
      <c r="N59" s="196">
        <f>52000+75000+85500</f>
        <v>212500</v>
      </c>
      <c r="O59" s="196">
        <f>58000+85500</f>
        <v>143500</v>
      </c>
      <c r="P59" s="196">
        <f>79500+199500+114000+16500+142500+85500+85500+58000+85500+142500</f>
        <v>1009000</v>
      </c>
      <c r="Q59" s="196">
        <f>131000+58000+58000+73000</f>
        <v>320000</v>
      </c>
      <c r="R59" s="196"/>
      <c r="S59" s="197">
        <f>L59-SUM(M59:R59)</f>
        <v>1770500</v>
      </c>
      <c r="T59" s="197">
        <f>SUM(M59:R59)</f>
        <v>1685000</v>
      </c>
      <c r="U59" s="198">
        <f>L59-T59</f>
        <v>1770500</v>
      </c>
      <c r="V59" s="196"/>
      <c r="W59" s="196"/>
      <c r="X59" s="196"/>
      <c r="Y59" s="196"/>
      <c r="Z59" s="196"/>
      <c r="AA59" s="196"/>
      <c r="AB59" s="197">
        <f>U59-SUM(V59:AA59)</f>
        <v>1770500</v>
      </c>
      <c r="AC59" s="197">
        <f>SUM(V59:AA59)</f>
        <v>0</v>
      </c>
      <c r="AD59" s="196">
        <f>U59-AC59</f>
        <v>1770500</v>
      </c>
      <c r="AE59" s="196"/>
      <c r="AF59" s="196"/>
      <c r="AG59" s="196"/>
      <c r="AH59" s="196"/>
      <c r="AI59" s="196"/>
      <c r="AJ59" s="196"/>
      <c r="AK59" s="196"/>
      <c r="AL59" s="196"/>
      <c r="AM59" s="197">
        <f>AD59-SUM(AE59:AL59)</f>
        <v>1770500</v>
      </c>
      <c r="AN59" s="197">
        <f>SUM(AE59:AK59)</f>
        <v>0</v>
      </c>
      <c r="AO59" s="196">
        <f>K59+T59+AC59+AN59</f>
        <v>2733500</v>
      </c>
      <c r="AP59" s="199">
        <f>(K59+T59+AC59+AN59)/C59*100</f>
        <v>60.6904973357016</v>
      </c>
      <c r="AQ59" s="200"/>
      <c r="AR59" s="201"/>
      <c r="AS59" s="201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  <c r="FK59" s="200"/>
      <c r="FL59" s="200"/>
      <c r="FM59" s="200"/>
      <c r="FN59" s="200"/>
      <c r="FO59" s="200"/>
      <c r="FP59" s="200"/>
      <c r="FQ59" s="200"/>
      <c r="FR59" s="200"/>
      <c r="FS59" s="200"/>
      <c r="FT59" s="200"/>
      <c r="FU59" s="200"/>
      <c r="FV59" s="200"/>
      <c r="FW59" s="200"/>
      <c r="FX59" s="200"/>
      <c r="FY59" s="200"/>
      <c r="FZ59" s="200"/>
      <c r="GA59" s="200"/>
      <c r="GB59" s="200"/>
      <c r="GC59" s="200"/>
      <c r="GD59" s="200"/>
      <c r="GE59" s="200"/>
      <c r="GF59" s="200"/>
      <c r="GG59" s="200"/>
      <c r="GH59" s="200"/>
      <c r="GI59" s="200"/>
      <c r="GJ59" s="200"/>
      <c r="GK59" s="200"/>
      <c r="GL59" s="200"/>
      <c r="GM59" s="200"/>
      <c r="GN59" s="200"/>
      <c r="GO59" s="200"/>
      <c r="GP59" s="200"/>
      <c r="GQ59" s="200"/>
      <c r="GR59" s="200"/>
      <c r="GS59" s="200"/>
      <c r="GT59" s="200"/>
      <c r="GU59" s="200"/>
      <c r="GV59" s="200"/>
      <c r="GW59" s="200"/>
      <c r="GX59" s="200"/>
      <c r="GY59" s="200"/>
      <c r="GZ59" s="200"/>
      <c r="HA59" s="200"/>
      <c r="HB59" s="200"/>
      <c r="HC59" s="200"/>
      <c r="HD59" s="200"/>
      <c r="HE59" s="200"/>
      <c r="HF59" s="200"/>
      <c r="HG59" s="200"/>
      <c r="HH59" s="200"/>
      <c r="HI59" s="200"/>
      <c r="HJ59" s="200"/>
      <c r="HK59" s="200"/>
      <c r="HL59" s="200"/>
      <c r="HM59" s="200"/>
      <c r="HN59" s="200"/>
      <c r="HO59" s="200"/>
      <c r="HP59" s="200"/>
      <c r="HQ59" s="200"/>
      <c r="HR59" s="200"/>
      <c r="HS59" s="200"/>
      <c r="HT59" s="200"/>
      <c r="HU59" s="200"/>
      <c r="HV59" s="200"/>
      <c r="HW59" s="200"/>
      <c r="HX59" s="200"/>
      <c r="HY59" s="200"/>
      <c r="HZ59" s="200"/>
      <c r="IA59" s="200"/>
      <c r="IB59" s="200"/>
      <c r="IC59" s="200"/>
      <c r="ID59" s="200"/>
      <c r="IE59" s="200"/>
      <c r="IF59" s="200"/>
      <c r="IG59" s="200"/>
      <c r="IH59" s="200"/>
      <c r="II59" s="200"/>
      <c r="IJ59" s="200"/>
      <c r="IK59" s="200"/>
      <c r="IL59" s="200"/>
      <c r="IM59" s="200"/>
      <c r="IN59" s="200"/>
      <c r="IO59" s="200"/>
      <c r="IP59" s="200"/>
      <c r="IQ59" s="200"/>
      <c r="IR59" s="200"/>
      <c r="IS59" s="200"/>
      <c r="IT59" s="200"/>
      <c r="IU59" s="200"/>
      <c r="IV59" s="200"/>
    </row>
    <row r="60" spans="1:256" s="195" customFormat="1" ht="21.75" customHeight="1">
      <c r="A60" s="202" t="s">
        <v>77</v>
      </c>
      <c r="B60" s="193">
        <v>222</v>
      </c>
      <c r="C60" s="194">
        <v>46000</v>
      </c>
      <c r="F60" s="196"/>
      <c r="G60" s="196"/>
      <c r="H60" s="196">
        <f>31000+15000</f>
        <v>46000</v>
      </c>
      <c r="I60" s="196"/>
      <c r="J60" s="197">
        <f>C60-SUM(D60:I60)</f>
        <v>0</v>
      </c>
      <c r="K60" s="197">
        <f>SUM(D60:I60)</f>
        <v>46000</v>
      </c>
      <c r="L60" s="196">
        <f>C60-K60</f>
        <v>0</v>
      </c>
      <c r="M60" s="196"/>
      <c r="N60" s="196"/>
      <c r="O60" s="196"/>
      <c r="P60" s="196"/>
      <c r="Q60" s="196"/>
      <c r="R60" s="196"/>
      <c r="S60" s="197">
        <f>L60-SUM(M60:R60)</f>
        <v>0</v>
      </c>
      <c r="T60" s="197">
        <f>SUM(M60:R60)</f>
        <v>0</v>
      </c>
      <c r="U60" s="198">
        <f>L60-T60</f>
        <v>0</v>
      </c>
      <c r="V60" s="196"/>
      <c r="W60" s="196"/>
      <c r="X60" s="196"/>
      <c r="Y60" s="196"/>
      <c r="Z60" s="196"/>
      <c r="AA60" s="196"/>
      <c r="AB60" s="197">
        <f>U60-SUM(V60:AA60)</f>
        <v>0</v>
      </c>
      <c r="AC60" s="197">
        <f>SUM(V60:AA60)</f>
        <v>0</v>
      </c>
      <c r="AD60" s="196">
        <f>U60-AC60</f>
        <v>0</v>
      </c>
      <c r="AE60" s="196"/>
      <c r="AF60" s="196"/>
      <c r="AG60" s="196"/>
      <c r="AH60" s="196"/>
      <c r="AI60" s="196"/>
      <c r="AJ60" s="196"/>
      <c r="AK60" s="196"/>
      <c r="AL60" s="196"/>
      <c r="AM60" s="197">
        <f>AD60-SUM(AE60:AL60)</f>
        <v>0</v>
      </c>
      <c r="AN60" s="197">
        <f>SUM(AE60:AK60)</f>
        <v>0</v>
      </c>
      <c r="AO60" s="196">
        <f>K60+T60+AC60+AN60</f>
        <v>46000</v>
      </c>
      <c r="AQ60" s="200"/>
      <c r="AR60" s="201"/>
      <c r="AS60" s="201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  <c r="GP60" s="200"/>
      <c r="GQ60" s="200"/>
      <c r="GR60" s="200"/>
      <c r="GS60" s="200"/>
      <c r="GT60" s="200"/>
      <c r="GU60" s="200"/>
      <c r="GV60" s="200"/>
      <c r="GW60" s="200"/>
      <c r="GX60" s="200"/>
      <c r="GY60" s="200"/>
      <c r="GZ60" s="200"/>
      <c r="HA60" s="200"/>
      <c r="HB60" s="200"/>
      <c r="HC60" s="200"/>
      <c r="HD60" s="200"/>
      <c r="HE60" s="200"/>
      <c r="HF60" s="200"/>
      <c r="HG60" s="200"/>
      <c r="HH60" s="200"/>
      <c r="HI60" s="200"/>
      <c r="HJ60" s="200"/>
      <c r="HK60" s="200"/>
      <c r="HL60" s="200"/>
      <c r="HM60" s="200"/>
      <c r="HN60" s="200"/>
      <c r="HO60" s="200"/>
      <c r="HP60" s="200"/>
      <c r="HQ60" s="200"/>
      <c r="HR60" s="200"/>
      <c r="HS60" s="200"/>
      <c r="HT60" s="200"/>
      <c r="HU60" s="200"/>
      <c r="HV60" s="200"/>
      <c r="HW60" s="200"/>
      <c r="HX60" s="200"/>
      <c r="HY60" s="200"/>
      <c r="HZ60" s="200"/>
      <c r="IA60" s="200"/>
      <c r="IB60" s="200"/>
      <c r="IC60" s="200"/>
      <c r="ID60" s="200"/>
      <c r="IE60" s="200"/>
      <c r="IF60" s="200"/>
      <c r="IG60" s="200"/>
      <c r="IH60" s="200"/>
      <c r="II60" s="200"/>
      <c r="IJ60" s="200"/>
      <c r="IK60" s="200"/>
      <c r="IL60" s="200"/>
      <c r="IM60" s="200"/>
      <c r="IN60" s="200"/>
      <c r="IO60" s="200"/>
      <c r="IP60" s="200"/>
      <c r="IQ60" s="200"/>
      <c r="IR60" s="200"/>
      <c r="IS60" s="200"/>
      <c r="IT60" s="200"/>
      <c r="IU60" s="200"/>
      <c r="IV60" s="200"/>
    </row>
    <row r="61" spans="1:256" s="41" customFormat="1" ht="19.5" customHeight="1">
      <c r="A61" s="38" t="s">
        <v>21</v>
      </c>
      <c r="B61" s="37"/>
      <c r="C61" s="39">
        <f aca="true" t="shared" si="30" ref="C61:AP61">SUM(C59:C60)</f>
        <v>4550000</v>
      </c>
      <c r="D61" s="39">
        <f t="shared" si="30"/>
        <v>0</v>
      </c>
      <c r="E61" s="39">
        <f t="shared" si="30"/>
        <v>0</v>
      </c>
      <c r="F61" s="39">
        <f t="shared" si="30"/>
        <v>0</v>
      </c>
      <c r="G61" s="39">
        <f t="shared" si="30"/>
        <v>0</v>
      </c>
      <c r="H61" s="39">
        <f t="shared" si="30"/>
        <v>490000</v>
      </c>
      <c r="I61" s="39">
        <f t="shared" si="30"/>
        <v>604500</v>
      </c>
      <c r="J61" s="40">
        <f t="shared" si="30"/>
        <v>3455500</v>
      </c>
      <c r="K61" s="40">
        <f>SUM(K59:K60)</f>
        <v>1094500</v>
      </c>
      <c r="L61" s="39">
        <f t="shared" si="30"/>
        <v>3455500</v>
      </c>
      <c r="M61" s="39">
        <f t="shared" si="30"/>
        <v>0</v>
      </c>
      <c r="N61" s="39">
        <f t="shared" si="30"/>
        <v>212500</v>
      </c>
      <c r="O61" s="39">
        <f t="shared" si="30"/>
        <v>143500</v>
      </c>
      <c r="P61" s="39">
        <f t="shared" si="30"/>
        <v>1009000</v>
      </c>
      <c r="Q61" s="39">
        <f t="shared" si="30"/>
        <v>320000</v>
      </c>
      <c r="R61" s="39">
        <f t="shared" si="30"/>
        <v>0</v>
      </c>
      <c r="S61" s="40">
        <f t="shared" si="30"/>
        <v>1770500</v>
      </c>
      <c r="T61" s="40">
        <f t="shared" si="30"/>
        <v>1685000</v>
      </c>
      <c r="U61" s="39">
        <f t="shared" si="30"/>
        <v>1770500</v>
      </c>
      <c r="V61" s="39">
        <f t="shared" si="30"/>
        <v>0</v>
      </c>
      <c r="W61" s="39">
        <f t="shared" si="30"/>
        <v>0</v>
      </c>
      <c r="X61" s="39">
        <f t="shared" si="30"/>
        <v>0</v>
      </c>
      <c r="Y61" s="39">
        <f t="shared" si="30"/>
        <v>0</v>
      </c>
      <c r="Z61" s="39">
        <f t="shared" si="30"/>
        <v>0</v>
      </c>
      <c r="AA61" s="39">
        <f t="shared" si="30"/>
        <v>0</v>
      </c>
      <c r="AB61" s="40">
        <f t="shared" si="30"/>
        <v>1770500</v>
      </c>
      <c r="AC61" s="40">
        <f t="shared" si="30"/>
        <v>0</v>
      </c>
      <c r="AD61" s="39">
        <f t="shared" si="30"/>
        <v>1770500</v>
      </c>
      <c r="AE61" s="39">
        <f t="shared" si="30"/>
        <v>0</v>
      </c>
      <c r="AF61" s="39">
        <f t="shared" si="30"/>
        <v>0</v>
      </c>
      <c r="AG61" s="39">
        <f t="shared" si="30"/>
        <v>0</v>
      </c>
      <c r="AH61" s="39">
        <f t="shared" si="30"/>
        <v>0</v>
      </c>
      <c r="AI61" s="39">
        <f t="shared" si="30"/>
        <v>0</v>
      </c>
      <c r="AJ61" s="39">
        <f t="shared" si="30"/>
        <v>0</v>
      </c>
      <c r="AK61" s="39">
        <f t="shared" si="30"/>
        <v>0</v>
      </c>
      <c r="AL61" s="39">
        <f t="shared" si="30"/>
        <v>0</v>
      </c>
      <c r="AM61" s="40">
        <f t="shared" si="30"/>
        <v>1770500</v>
      </c>
      <c r="AN61" s="40">
        <f t="shared" si="30"/>
        <v>0</v>
      </c>
      <c r="AO61" s="39">
        <f t="shared" si="30"/>
        <v>2779500</v>
      </c>
      <c r="AP61" s="39">
        <f t="shared" si="30"/>
        <v>60.6904973357016</v>
      </c>
      <c r="AQ61" s="153"/>
      <c r="AR61" s="155"/>
      <c r="AS61" s="155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153"/>
      <c r="GW61" s="153"/>
      <c r="GX61" s="153"/>
      <c r="GY61" s="153"/>
      <c r="GZ61" s="153"/>
      <c r="HA61" s="153"/>
      <c r="HB61" s="153"/>
      <c r="HC61" s="153"/>
      <c r="HD61" s="153"/>
      <c r="HE61" s="153"/>
      <c r="HF61" s="153"/>
      <c r="HG61" s="153"/>
      <c r="HH61" s="153"/>
      <c r="HI61" s="153"/>
      <c r="HJ61" s="153"/>
      <c r="HK61" s="153"/>
      <c r="HL61" s="153"/>
      <c r="HM61" s="153"/>
      <c r="HN61" s="153"/>
      <c r="HO61" s="153"/>
      <c r="HP61" s="153"/>
      <c r="HQ61" s="153"/>
      <c r="HR61" s="153"/>
      <c r="HS61" s="153"/>
      <c r="HT61" s="153"/>
      <c r="HU61" s="153"/>
      <c r="HV61" s="153"/>
      <c r="HW61" s="153"/>
      <c r="HX61" s="153"/>
      <c r="HY61" s="153"/>
      <c r="HZ61" s="153"/>
      <c r="IA61" s="153"/>
      <c r="IB61" s="153"/>
      <c r="IC61" s="153"/>
      <c r="ID61" s="153"/>
      <c r="IE61" s="153"/>
      <c r="IF61" s="153"/>
      <c r="IG61" s="153"/>
      <c r="IH61" s="153"/>
      <c r="II61" s="153"/>
      <c r="IJ61" s="153"/>
      <c r="IK61" s="153"/>
      <c r="IL61" s="153"/>
      <c r="IM61" s="153"/>
      <c r="IN61" s="153"/>
      <c r="IO61" s="153"/>
      <c r="IP61" s="153"/>
      <c r="IQ61" s="153"/>
      <c r="IR61" s="153"/>
      <c r="IS61" s="153"/>
      <c r="IT61" s="153"/>
      <c r="IU61" s="153"/>
      <c r="IV61" s="153"/>
    </row>
    <row r="62" spans="1:256" s="239" customFormat="1" ht="23.25" customHeight="1">
      <c r="A62" s="381" t="s">
        <v>103</v>
      </c>
      <c r="B62" s="381"/>
      <c r="C62" s="235"/>
      <c r="D62" s="235"/>
      <c r="E62" s="235"/>
      <c r="F62" s="235"/>
      <c r="G62" s="235"/>
      <c r="H62" s="235"/>
      <c r="I62" s="235"/>
      <c r="J62" s="236"/>
      <c r="K62" s="236"/>
      <c r="L62" s="235"/>
      <c r="M62" s="235"/>
      <c r="N62" s="235"/>
      <c r="O62" s="235"/>
      <c r="P62" s="235"/>
      <c r="Q62" s="235"/>
      <c r="R62" s="235"/>
      <c r="S62" s="236"/>
      <c r="T62" s="236"/>
      <c r="U62" s="235"/>
      <c r="V62" s="235"/>
      <c r="W62" s="235"/>
      <c r="X62" s="235"/>
      <c r="Y62" s="235"/>
      <c r="Z62" s="235"/>
      <c r="AA62" s="235"/>
      <c r="AB62" s="236"/>
      <c r="AC62" s="236"/>
      <c r="AD62" s="235"/>
      <c r="AE62" s="235"/>
      <c r="AF62" s="235"/>
      <c r="AG62" s="235"/>
      <c r="AH62" s="235"/>
      <c r="AI62" s="235"/>
      <c r="AJ62" s="235"/>
      <c r="AK62" s="235"/>
      <c r="AL62" s="235"/>
      <c r="AM62" s="236"/>
      <c r="AN62" s="236"/>
      <c r="AO62" s="235"/>
      <c r="AP62" s="235"/>
      <c r="AQ62" s="237"/>
      <c r="AR62" s="238"/>
      <c r="AS62" s="238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  <c r="CH62" s="237"/>
      <c r="CI62" s="237"/>
      <c r="CJ62" s="237"/>
      <c r="CK62" s="237"/>
      <c r="CL62" s="237"/>
      <c r="CM62" s="237"/>
      <c r="CN62" s="237"/>
      <c r="CO62" s="237"/>
      <c r="CP62" s="237"/>
      <c r="CQ62" s="237"/>
      <c r="CR62" s="237"/>
      <c r="CS62" s="237"/>
      <c r="CT62" s="237"/>
      <c r="CU62" s="237"/>
      <c r="CV62" s="237"/>
      <c r="CW62" s="237"/>
      <c r="CX62" s="237"/>
      <c r="CY62" s="237"/>
      <c r="CZ62" s="237"/>
      <c r="DA62" s="237"/>
      <c r="DB62" s="237"/>
      <c r="DC62" s="237"/>
      <c r="DD62" s="237"/>
      <c r="DE62" s="237"/>
      <c r="DF62" s="237"/>
      <c r="DG62" s="237"/>
      <c r="DH62" s="237"/>
      <c r="DI62" s="237"/>
      <c r="DJ62" s="237"/>
      <c r="DK62" s="237"/>
      <c r="DL62" s="237"/>
      <c r="DM62" s="237"/>
      <c r="DN62" s="237"/>
      <c r="DO62" s="237"/>
      <c r="DP62" s="237"/>
      <c r="DQ62" s="237"/>
      <c r="DR62" s="237"/>
      <c r="DS62" s="237"/>
      <c r="DT62" s="237"/>
      <c r="DU62" s="237"/>
      <c r="DV62" s="237"/>
      <c r="DW62" s="237"/>
      <c r="DX62" s="237"/>
      <c r="DY62" s="237"/>
      <c r="DZ62" s="237"/>
      <c r="EA62" s="237"/>
      <c r="EB62" s="237"/>
      <c r="EC62" s="237"/>
      <c r="ED62" s="237"/>
      <c r="EE62" s="237"/>
      <c r="EF62" s="237"/>
      <c r="EG62" s="237"/>
      <c r="EH62" s="237"/>
      <c r="EI62" s="237"/>
      <c r="EJ62" s="237"/>
      <c r="EK62" s="237"/>
      <c r="EL62" s="237"/>
      <c r="EM62" s="237"/>
      <c r="EN62" s="237"/>
      <c r="EO62" s="237"/>
      <c r="EP62" s="237"/>
      <c r="EQ62" s="237"/>
      <c r="ER62" s="237"/>
      <c r="ES62" s="237"/>
      <c r="ET62" s="237"/>
      <c r="EU62" s="237"/>
      <c r="EV62" s="237"/>
      <c r="EW62" s="237"/>
      <c r="EX62" s="237"/>
      <c r="EY62" s="237"/>
      <c r="EZ62" s="237"/>
      <c r="FA62" s="237"/>
      <c r="FB62" s="237"/>
      <c r="FC62" s="237"/>
      <c r="FD62" s="237"/>
      <c r="FE62" s="237"/>
      <c r="FF62" s="237"/>
      <c r="FG62" s="237"/>
      <c r="FH62" s="237"/>
      <c r="FI62" s="237"/>
      <c r="FJ62" s="237"/>
      <c r="FK62" s="237"/>
      <c r="FL62" s="237"/>
      <c r="FM62" s="237"/>
      <c r="FN62" s="237"/>
      <c r="FO62" s="237"/>
      <c r="FP62" s="237"/>
      <c r="FQ62" s="237"/>
      <c r="FR62" s="237"/>
      <c r="FS62" s="237"/>
      <c r="FT62" s="237"/>
      <c r="FU62" s="237"/>
      <c r="FV62" s="237"/>
      <c r="FW62" s="237"/>
      <c r="FX62" s="237"/>
      <c r="FY62" s="237"/>
      <c r="FZ62" s="237"/>
      <c r="GA62" s="237"/>
      <c r="GB62" s="237"/>
      <c r="GC62" s="237"/>
      <c r="GD62" s="237"/>
      <c r="GE62" s="237"/>
      <c r="GF62" s="237"/>
      <c r="GG62" s="237"/>
      <c r="GH62" s="237"/>
      <c r="GI62" s="237"/>
      <c r="GJ62" s="237"/>
      <c r="GK62" s="237"/>
      <c r="GL62" s="237"/>
      <c r="GM62" s="237"/>
      <c r="GN62" s="237"/>
      <c r="GO62" s="237"/>
      <c r="GP62" s="237"/>
      <c r="GQ62" s="237"/>
      <c r="GR62" s="237"/>
      <c r="GS62" s="237"/>
      <c r="GT62" s="237"/>
      <c r="GU62" s="237"/>
      <c r="GV62" s="237"/>
      <c r="GW62" s="237"/>
      <c r="GX62" s="237"/>
      <c r="GY62" s="237"/>
      <c r="GZ62" s="237"/>
      <c r="HA62" s="237"/>
      <c r="HB62" s="237"/>
      <c r="HC62" s="237"/>
      <c r="HD62" s="237"/>
      <c r="HE62" s="237"/>
      <c r="HF62" s="237"/>
      <c r="HG62" s="237"/>
      <c r="HH62" s="237"/>
      <c r="HI62" s="237"/>
      <c r="HJ62" s="237"/>
      <c r="HK62" s="237"/>
      <c r="HL62" s="237"/>
      <c r="HM62" s="237"/>
      <c r="HN62" s="237"/>
      <c r="HO62" s="237"/>
      <c r="HP62" s="237"/>
      <c r="HQ62" s="237"/>
      <c r="HR62" s="237"/>
      <c r="HS62" s="237"/>
      <c r="HT62" s="237"/>
      <c r="HU62" s="237"/>
      <c r="HV62" s="237"/>
      <c r="HW62" s="237"/>
      <c r="HX62" s="237"/>
      <c r="HY62" s="237"/>
      <c r="HZ62" s="237"/>
      <c r="IA62" s="237"/>
      <c r="IB62" s="237"/>
      <c r="IC62" s="237"/>
      <c r="ID62" s="237"/>
      <c r="IE62" s="237"/>
      <c r="IF62" s="237"/>
      <c r="IG62" s="237"/>
      <c r="IH62" s="237"/>
      <c r="II62" s="237"/>
      <c r="IJ62" s="237"/>
      <c r="IK62" s="237"/>
      <c r="IL62" s="237"/>
      <c r="IM62" s="237"/>
      <c r="IN62" s="237"/>
      <c r="IO62" s="237"/>
      <c r="IP62" s="237"/>
      <c r="IQ62" s="237"/>
      <c r="IR62" s="237"/>
      <c r="IS62" s="237"/>
      <c r="IT62" s="237"/>
      <c r="IU62" s="237"/>
      <c r="IV62" s="237"/>
    </row>
    <row r="63" spans="1:256" s="208" customFormat="1" ht="17.25" customHeight="1">
      <c r="A63" s="203" t="s">
        <v>23</v>
      </c>
      <c r="B63" s="204">
        <v>212</v>
      </c>
      <c r="C63" s="205">
        <v>1031400</v>
      </c>
      <c r="D63" s="205"/>
      <c r="E63" s="205">
        <v>81600</v>
      </c>
      <c r="F63" s="205"/>
      <c r="G63" s="205">
        <v>86400</v>
      </c>
      <c r="H63" s="205"/>
      <c r="I63" s="205">
        <v>84000</v>
      </c>
      <c r="J63" s="206">
        <f>C63-SUM(D63:I63)</f>
        <v>779400</v>
      </c>
      <c r="K63" s="206">
        <f>SUM(D63:I63)</f>
        <v>252000</v>
      </c>
      <c r="L63" s="205">
        <f>C63-K63</f>
        <v>779400</v>
      </c>
      <c r="M63" s="205"/>
      <c r="N63" s="205"/>
      <c r="O63" s="205"/>
      <c r="P63" s="205"/>
      <c r="Q63" s="205"/>
      <c r="R63" s="205"/>
      <c r="S63" s="206">
        <f>L63-SUM(M63:R63)</f>
        <v>779400</v>
      </c>
      <c r="T63" s="206">
        <f>SUM(M63:R63)</f>
        <v>0</v>
      </c>
      <c r="U63" s="205">
        <f>L63-T63</f>
        <v>779400</v>
      </c>
      <c r="V63" s="205"/>
      <c r="W63" s="205"/>
      <c r="X63" s="205"/>
      <c r="Y63" s="205"/>
      <c r="Z63" s="205"/>
      <c r="AA63" s="205"/>
      <c r="AB63" s="206">
        <f>U63-SUM(V63:AA63)</f>
        <v>779400</v>
      </c>
      <c r="AC63" s="206">
        <f>SUM(V63:AA63)</f>
        <v>0</v>
      </c>
      <c r="AD63" s="205">
        <f>U63-AC63</f>
        <v>779400</v>
      </c>
      <c r="AE63" s="207"/>
      <c r="AF63" s="207"/>
      <c r="AG63" s="207"/>
      <c r="AH63" s="207"/>
      <c r="AI63" s="207"/>
      <c r="AJ63" s="207"/>
      <c r="AK63" s="207"/>
      <c r="AL63" s="207"/>
      <c r="AM63" s="206">
        <f>AD63-SUM(AE63:AL63)</f>
        <v>779400</v>
      </c>
      <c r="AN63" s="206">
        <f>SUM(AE63:AK63)</f>
        <v>0</v>
      </c>
      <c r="AO63" s="205">
        <f>K63+T63+AC63+AN63</f>
        <v>252000</v>
      </c>
      <c r="AP63" s="205">
        <f>(K63+T63+AC63+AN63)/C63*100</f>
        <v>24.43280977312391</v>
      </c>
      <c r="AQ63" s="200"/>
      <c r="AR63" s="201"/>
      <c r="AS63" s="201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200"/>
      <c r="GL63" s="200"/>
      <c r="GM63" s="200"/>
      <c r="GN63" s="200"/>
      <c r="GO63" s="200"/>
      <c r="GP63" s="200"/>
      <c r="GQ63" s="200"/>
      <c r="GR63" s="200"/>
      <c r="GS63" s="200"/>
      <c r="GT63" s="200"/>
      <c r="GU63" s="200"/>
      <c r="GV63" s="200"/>
      <c r="GW63" s="200"/>
      <c r="GX63" s="200"/>
      <c r="GY63" s="200"/>
      <c r="GZ63" s="200"/>
      <c r="HA63" s="200"/>
      <c r="HB63" s="200"/>
      <c r="HC63" s="200"/>
      <c r="HD63" s="200"/>
      <c r="HE63" s="200"/>
      <c r="HF63" s="200"/>
      <c r="HG63" s="200"/>
      <c r="HH63" s="200"/>
      <c r="HI63" s="200"/>
      <c r="HJ63" s="200"/>
      <c r="HK63" s="200"/>
      <c r="HL63" s="200"/>
      <c r="HM63" s="200"/>
      <c r="HN63" s="200"/>
      <c r="HO63" s="200"/>
      <c r="HP63" s="200"/>
      <c r="HQ63" s="200"/>
      <c r="HR63" s="200"/>
      <c r="HS63" s="200"/>
      <c r="HT63" s="200"/>
      <c r="HU63" s="200"/>
      <c r="HV63" s="200"/>
      <c r="HW63" s="200"/>
      <c r="HX63" s="200"/>
      <c r="HY63" s="200"/>
      <c r="HZ63" s="200"/>
      <c r="IA63" s="200"/>
      <c r="IB63" s="200"/>
      <c r="IC63" s="200"/>
      <c r="ID63" s="200"/>
      <c r="IE63" s="200"/>
      <c r="IF63" s="200"/>
      <c r="IG63" s="200"/>
      <c r="IH63" s="200"/>
      <c r="II63" s="200"/>
      <c r="IJ63" s="200"/>
      <c r="IK63" s="200"/>
      <c r="IL63" s="200"/>
      <c r="IM63" s="200"/>
      <c r="IN63" s="200"/>
      <c r="IO63" s="200"/>
      <c r="IP63" s="200"/>
      <c r="IQ63" s="200"/>
      <c r="IR63" s="200"/>
      <c r="IS63" s="200"/>
      <c r="IT63" s="200"/>
      <c r="IU63" s="200"/>
      <c r="IV63" s="200"/>
    </row>
    <row r="64" spans="1:256" s="242" customFormat="1" ht="23.25" customHeight="1">
      <c r="A64" s="373" t="s">
        <v>147</v>
      </c>
      <c r="B64" s="373"/>
      <c r="C64" s="240"/>
      <c r="D64" s="240"/>
      <c r="E64" s="240"/>
      <c r="F64" s="240"/>
      <c r="G64" s="240"/>
      <c r="H64" s="240"/>
      <c r="I64" s="240"/>
      <c r="J64" s="241"/>
      <c r="K64" s="241"/>
      <c r="L64" s="240"/>
      <c r="M64" s="240"/>
      <c r="N64" s="240"/>
      <c r="O64" s="240"/>
      <c r="P64" s="240"/>
      <c r="Q64" s="240"/>
      <c r="R64" s="240"/>
      <c r="S64" s="241"/>
      <c r="T64" s="241"/>
      <c r="U64" s="240"/>
      <c r="V64" s="240"/>
      <c r="W64" s="240"/>
      <c r="X64" s="240"/>
      <c r="Y64" s="240"/>
      <c r="Z64" s="240"/>
      <c r="AA64" s="240"/>
      <c r="AB64" s="241"/>
      <c r="AC64" s="241"/>
      <c r="AD64" s="240"/>
      <c r="AE64" s="240"/>
      <c r="AF64" s="240"/>
      <c r="AG64" s="240"/>
      <c r="AH64" s="240"/>
      <c r="AI64" s="240"/>
      <c r="AJ64" s="240"/>
      <c r="AK64" s="240"/>
      <c r="AL64" s="240"/>
      <c r="AM64" s="241"/>
      <c r="AN64" s="241"/>
      <c r="AO64" s="240"/>
      <c r="AP64" s="240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  <c r="DH64" s="237"/>
      <c r="DI64" s="237"/>
      <c r="DJ64" s="237"/>
      <c r="DK64" s="237"/>
      <c r="DL64" s="237"/>
      <c r="DM64" s="237"/>
      <c r="DN64" s="237"/>
      <c r="DO64" s="237"/>
      <c r="DP64" s="237"/>
      <c r="DQ64" s="237"/>
      <c r="DR64" s="237"/>
      <c r="DS64" s="237"/>
      <c r="DT64" s="237"/>
      <c r="DU64" s="237"/>
      <c r="DV64" s="237"/>
      <c r="DW64" s="237"/>
      <c r="DX64" s="237"/>
      <c r="DY64" s="237"/>
      <c r="DZ64" s="237"/>
      <c r="EA64" s="237"/>
      <c r="EB64" s="237"/>
      <c r="EC64" s="237"/>
      <c r="ED64" s="237"/>
      <c r="EE64" s="237"/>
      <c r="EF64" s="237"/>
      <c r="EG64" s="237"/>
      <c r="EH64" s="237"/>
      <c r="EI64" s="237"/>
      <c r="EJ64" s="237"/>
      <c r="EK64" s="237"/>
      <c r="EL64" s="237"/>
      <c r="EM64" s="237"/>
      <c r="EN64" s="237"/>
      <c r="EO64" s="237"/>
      <c r="EP64" s="237"/>
      <c r="EQ64" s="237"/>
      <c r="ER64" s="237"/>
      <c r="ES64" s="237"/>
      <c r="ET64" s="237"/>
      <c r="EU64" s="237"/>
      <c r="EV64" s="237"/>
      <c r="EW64" s="237"/>
      <c r="EX64" s="237"/>
      <c r="EY64" s="237"/>
      <c r="EZ64" s="237"/>
      <c r="FA64" s="237"/>
      <c r="FB64" s="237"/>
      <c r="FC64" s="237"/>
      <c r="FD64" s="237"/>
      <c r="FE64" s="237"/>
      <c r="FF64" s="237"/>
      <c r="FG64" s="237"/>
      <c r="FH64" s="237"/>
      <c r="FI64" s="237"/>
      <c r="FJ64" s="237"/>
      <c r="FK64" s="237"/>
      <c r="FL64" s="237"/>
      <c r="FM64" s="237"/>
      <c r="FN64" s="237"/>
      <c r="FO64" s="237"/>
      <c r="FP64" s="237"/>
      <c r="FQ64" s="237"/>
      <c r="FR64" s="237"/>
      <c r="FS64" s="237"/>
      <c r="FT64" s="237"/>
      <c r="FU64" s="237"/>
      <c r="FV64" s="237"/>
      <c r="FW64" s="237"/>
      <c r="FX64" s="237"/>
      <c r="FY64" s="237"/>
      <c r="FZ64" s="237"/>
      <c r="GA64" s="237"/>
      <c r="GB64" s="237"/>
      <c r="GC64" s="237"/>
      <c r="GD64" s="237"/>
      <c r="GE64" s="237"/>
      <c r="GF64" s="237"/>
      <c r="GG64" s="237"/>
      <c r="GH64" s="237"/>
      <c r="GI64" s="237"/>
      <c r="GJ64" s="237"/>
      <c r="GK64" s="237"/>
      <c r="GL64" s="237"/>
      <c r="GM64" s="237"/>
      <c r="GN64" s="237"/>
      <c r="GO64" s="237"/>
      <c r="GP64" s="237"/>
      <c r="GQ64" s="237"/>
      <c r="GR64" s="237"/>
      <c r="GS64" s="237"/>
      <c r="GT64" s="237"/>
      <c r="GU64" s="237"/>
      <c r="GV64" s="237"/>
      <c r="GW64" s="237"/>
      <c r="GX64" s="237"/>
      <c r="GY64" s="237"/>
      <c r="GZ64" s="237"/>
      <c r="HA64" s="237"/>
      <c r="HB64" s="237"/>
      <c r="HC64" s="237"/>
      <c r="HD64" s="237"/>
      <c r="HE64" s="237"/>
      <c r="HF64" s="237"/>
      <c r="HG64" s="237"/>
      <c r="HH64" s="237"/>
      <c r="HI64" s="237"/>
      <c r="HJ64" s="237"/>
      <c r="HK64" s="237"/>
      <c r="HL64" s="237"/>
      <c r="HM64" s="237"/>
      <c r="HN64" s="237"/>
      <c r="HO64" s="237"/>
      <c r="HP64" s="237"/>
      <c r="HQ64" s="237"/>
      <c r="HR64" s="237"/>
      <c r="HS64" s="237"/>
      <c r="HT64" s="237"/>
      <c r="HU64" s="237"/>
      <c r="HV64" s="237"/>
      <c r="HW64" s="237"/>
      <c r="HX64" s="237"/>
      <c r="HY64" s="237"/>
      <c r="HZ64" s="237"/>
      <c r="IA64" s="237"/>
      <c r="IB64" s="237"/>
      <c r="IC64" s="237"/>
      <c r="ID64" s="237"/>
      <c r="IE64" s="237"/>
      <c r="IF64" s="237"/>
      <c r="IG64" s="237"/>
      <c r="IH64" s="237"/>
      <c r="II64" s="237"/>
      <c r="IJ64" s="237"/>
      <c r="IK64" s="237"/>
      <c r="IL64" s="237"/>
      <c r="IM64" s="237"/>
      <c r="IN64" s="237"/>
      <c r="IO64" s="237"/>
      <c r="IP64" s="237"/>
      <c r="IQ64" s="237"/>
      <c r="IR64" s="237"/>
      <c r="IS64" s="237"/>
      <c r="IT64" s="237"/>
      <c r="IU64" s="237"/>
      <c r="IV64" s="237"/>
    </row>
    <row r="65" spans="1:256" s="215" customFormat="1" ht="31.5">
      <c r="A65" s="234" t="s">
        <v>97</v>
      </c>
      <c r="B65" s="211">
        <v>212</v>
      </c>
      <c r="C65" s="209"/>
      <c r="D65" s="209"/>
      <c r="E65" s="209"/>
      <c r="F65" s="209"/>
      <c r="G65" s="209"/>
      <c r="H65" s="209"/>
      <c r="I65" s="209"/>
      <c r="J65" s="210">
        <f>C65-SUM(D65:I65)</f>
        <v>0</v>
      </c>
      <c r="K65" s="210">
        <f>SUM(D65:I65)</f>
        <v>0</v>
      </c>
      <c r="L65" s="209">
        <f>C65-K65</f>
        <v>0</v>
      </c>
      <c r="M65" s="209"/>
      <c r="N65" s="209"/>
      <c r="O65" s="209"/>
      <c r="P65" s="209"/>
      <c r="Q65" s="209"/>
      <c r="R65" s="209"/>
      <c r="S65" s="210">
        <f>L65-SUM(M65:R65)</f>
        <v>0</v>
      </c>
      <c r="T65" s="210">
        <f>SUM(M65:R65)</f>
        <v>0</v>
      </c>
      <c r="U65" s="209">
        <f>L65-T65</f>
        <v>0</v>
      </c>
      <c r="V65" s="209"/>
      <c r="W65" s="209"/>
      <c r="X65" s="209"/>
      <c r="Y65" s="209"/>
      <c r="Z65" s="209"/>
      <c r="AA65" s="209"/>
      <c r="AB65" s="210">
        <f>U65-SUM(V65:AA65)</f>
        <v>0</v>
      </c>
      <c r="AC65" s="210">
        <f>SUM(V65:AA65)</f>
        <v>0</v>
      </c>
      <c r="AD65" s="209">
        <f>U65-AC65</f>
        <v>0</v>
      </c>
      <c r="AE65" s="233"/>
      <c r="AF65" s="233"/>
      <c r="AG65" s="233"/>
      <c r="AH65" s="233"/>
      <c r="AI65" s="233"/>
      <c r="AJ65" s="233"/>
      <c r="AK65" s="233"/>
      <c r="AL65" s="233"/>
      <c r="AM65" s="210">
        <f>AD65-SUM(AE65:AL65)</f>
        <v>0</v>
      </c>
      <c r="AN65" s="210">
        <f>SUM(AG65:AL65)</f>
        <v>0</v>
      </c>
      <c r="AO65" s="209">
        <f>K65+T65+AC65+AN65</f>
        <v>0</v>
      </c>
      <c r="AP65" s="209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200"/>
      <c r="FE65" s="200"/>
      <c r="FF65" s="200"/>
      <c r="FG65" s="200"/>
      <c r="FH65" s="200"/>
      <c r="FI65" s="200"/>
      <c r="FJ65" s="200"/>
      <c r="FK65" s="200"/>
      <c r="FL65" s="200"/>
      <c r="FM65" s="200"/>
      <c r="FN65" s="200"/>
      <c r="FO65" s="200"/>
      <c r="FP65" s="200"/>
      <c r="FQ65" s="200"/>
      <c r="FR65" s="200"/>
      <c r="FS65" s="200"/>
      <c r="FT65" s="200"/>
      <c r="FU65" s="200"/>
      <c r="FV65" s="200"/>
      <c r="FW65" s="200"/>
      <c r="FX65" s="200"/>
      <c r="FY65" s="200"/>
      <c r="FZ65" s="200"/>
      <c r="GA65" s="200"/>
      <c r="GB65" s="200"/>
      <c r="GC65" s="200"/>
      <c r="GD65" s="200"/>
      <c r="GE65" s="200"/>
      <c r="GF65" s="200"/>
      <c r="GG65" s="200"/>
      <c r="GH65" s="200"/>
      <c r="GI65" s="200"/>
      <c r="GJ65" s="200"/>
      <c r="GK65" s="200"/>
      <c r="GL65" s="200"/>
      <c r="GM65" s="200"/>
      <c r="GN65" s="200"/>
      <c r="GO65" s="200"/>
      <c r="GP65" s="200"/>
      <c r="GQ65" s="200"/>
      <c r="GR65" s="200"/>
      <c r="GS65" s="200"/>
      <c r="GT65" s="200"/>
      <c r="GU65" s="200"/>
      <c r="GV65" s="200"/>
      <c r="GW65" s="200"/>
      <c r="GX65" s="200"/>
      <c r="GY65" s="200"/>
      <c r="GZ65" s="200"/>
      <c r="HA65" s="200"/>
      <c r="HB65" s="200"/>
      <c r="HC65" s="200"/>
      <c r="HD65" s="200"/>
      <c r="HE65" s="200"/>
      <c r="HF65" s="200"/>
      <c r="HG65" s="200"/>
      <c r="HH65" s="200"/>
      <c r="HI65" s="200"/>
      <c r="HJ65" s="200"/>
      <c r="HK65" s="200"/>
      <c r="HL65" s="200"/>
      <c r="HM65" s="200"/>
      <c r="HN65" s="200"/>
      <c r="HO65" s="200"/>
      <c r="HP65" s="200"/>
      <c r="HQ65" s="200"/>
      <c r="HR65" s="200"/>
      <c r="HS65" s="200"/>
      <c r="HT65" s="200"/>
      <c r="HU65" s="200"/>
      <c r="HV65" s="200"/>
      <c r="HW65" s="200"/>
      <c r="HX65" s="200"/>
      <c r="HY65" s="200"/>
      <c r="HZ65" s="200"/>
      <c r="IA65" s="200"/>
      <c r="IB65" s="200"/>
      <c r="IC65" s="200"/>
      <c r="ID65" s="200"/>
      <c r="IE65" s="200"/>
      <c r="IF65" s="200"/>
      <c r="IG65" s="200"/>
      <c r="IH65" s="200"/>
      <c r="II65" s="200"/>
      <c r="IJ65" s="200"/>
      <c r="IK65" s="200"/>
      <c r="IL65" s="200"/>
      <c r="IM65" s="200"/>
      <c r="IN65" s="200"/>
      <c r="IO65" s="200"/>
      <c r="IP65" s="200"/>
      <c r="IQ65" s="200"/>
      <c r="IR65" s="200"/>
      <c r="IS65" s="200"/>
      <c r="IT65" s="200"/>
      <c r="IU65" s="200"/>
      <c r="IV65" s="200"/>
    </row>
    <row r="66" spans="1:256" s="215" customFormat="1" ht="31.5">
      <c r="A66" s="234" t="s">
        <v>116</v>
      </c>
      <c r="B66" s="211">
        <v>214</v>
      </c>
      <c r="C66" s="209">
        <v>36700</v>
      </c>
      <c r="D66" s="209"/>
      <c r="E66" s="209"/>
      <c r="F66" s="209"/>
      <c r="G66" s="209"/>
      <c r="H66" s="209">
        <f>32427.85+4248</f>
        <v>36675.85</v>
      </c>
      <c r="I66" s="209"/>
      <c r="J66" s="210">
        <f>C66-SUM(D66:I66)</f>
        <v>24.150000000001455</v>
      </c>
      <c r="K66" s="210">
        <f>SUM(D66:I66)</f>
        <v>36675.85</v>
      </c>
      <c r="L66" s="209">
        <f>C66-K66</f>
        <v>24.150000000001455</v>
      </c>
      <c r="M66" s="209"/>
      <c r="N66" s="209"/>
      <c r="O66" s="209"/>
      <c r="P66" s="209"/>
      <c r="Q66" s="209"/>
      <c r="R66" s="209"/>
      <c r="S66" s="210">
        <f>L66-SUM(M66:R66)</f>
        <v>24.150000000001455</v>
      </c>
      <c r="T66" s="210">
        <f>SUM(M66:R66)</f>
        <v>0</v>
      </c>
      <c r="U66" s="209">
        <f>L66-T66</f>
        <v>24.150000000001455</v>
      </c>
      <c r="V66" s="209"/>
      <c r="W66" s="209"/>
      <c r="X66" s="209"/>
      <c r="Y66" s="209"/>
      <c r="Z66" s="209"/>
      <c r="AA66" s="209"/>
      <c r="AB66" s="210">
        <f>U66-SUM(V66:AA66)</f>
        <v>24.150000000001455</v>
      </c>
      <c r="AC66" s="210">
        <f>SUM(V66:AA66)</f>
        <v>0</v>
      </c>
      <c r="AD66" s="209">
        <f>U66-AC66</f>
        <v>24.150000000001455</v>
      </c>
      <c r="AE66" s="233"/>
      <c r="AF66" s="233"/>
      <c r="AG66" s="233"/>
      <c r="AH66" s="233"/>
      <c r="AI66" s="233"/>
      <c r="AJ66" s="233"/>
      <c r="AK66" s="233"/>
      <c r="AL66" s="233"/>
      <c r="AM66" s="210">
        <f>AD66-SUM(AE66:AL66)</f>
        <v>24.150000000001455</v>
      </c>
      <c r="AN66" s="210">
        <f>SUM(AG66:AL66)</f>
        <v>0</v>
      </c>
      <c r="AO66" s="209">
        <f>K66+T66+AC66+AN66</f>
        <v>36675.85</v>
      </c>
      <c r="AP66" s="209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0"/>
      <c r="GB66" s="200"/>
      <c r="GC66" s="200"/>
      <c r="GD66" s="200"/>
      <c r="GE66" s="200"/>
      <c r="GF66" s="200"/>
      <c r="GG66" s="200"/>
      <c r="GH66" s="200"/>
      <c r="GI66" s="200"/>
      <c r="GJ66" s="200"/>
      <c r="GK66" s="200"/>
      <c r="GL66" s="200"/>
      <c r="GM66" s="200"/>
      <c r="GN66" s="200"/>
      <c r="GO66" s="200"/>
      <c r="GP66" s="200"/>
      <c r="GQ66" s="200"/>
      <c r="GR66" s="200"/>
      <c r="GS66" s="200"/>
      <c r="GT66" s="200"/>
      <c r="GU66" s="200"/>
      <c r="GV66" s="200"/>
      <c r="GW66" s="200"/>
      <c r="GX66" s="200"/>
      <c r="GY66" s="200"/>
      <c r="GZ66" s="200"/>
      <c r="HA66" s="200"/>
      <c r="HB66" s="200"/>
      <c r="HC66" s="200"/>
      <c r="HD66" s="200"/>
      <c r="HE66" s="200"/>
      <c r="HF66" s="200"/>
      <c r="HG66" s="200"/>
      <c r="HH66" s="200"/>
      <c r="HI66" s="200"/>
      <c r="HJ66" s="200"/>
      <c r="HK66" s="200"/>
      <c r="HL66" s="200"/>
      <c r="HM66" s="200"/>
      <c r="HN66" s="200"/>
      <c r="HO66" s="200"/>
      <c r="HP66" s="200"/>
      <c r="HQ66" s="200"/>
      <c r="HR66" s="200"/>
      <c r="HS66" s="200"/>
      <c r="HT66" s="200"/>
      <c r="HU66" s="200"/>
      <c r="HV66" s="200"/>
      <c r="HW66" s="200"/>
      <c r="HX66" s="200"/>
      <c r="HY66" s="200"/>
      <c r="HZ66" s="200"/>
      <c r="IA66" s="200"/>
      <c r="IB66" s="200"/>
      <c r="IC66" s="200"/>
      <c r="ID66" s="200"/>
      <c r="IE66" s="200"/>
      <c r="IF66" s="200"/>
      <c r="IG66" s="200"/>
      <c r="IH66" s="200"/>
      <c r="II66" s="200"/>
      <c r="IJ66" s="200"/>
      <c r="IK66" s="200"/>
      <c r="IL66" s="200"/>
      <c r="IM66" s="200"/>
      <c r="IN66" s="200"/>
      <c r="IO66" s="200"/>
      <c r="IP66" s="200"/>
      <c r="IQ66" s="200"/>
      <c r="IR66" s="200"/>
      <c r="IS66" s="200"/>
      <c r="IT66" s="200"/>
      <c r="IU66" s="200"/>
      <c r="IV66" s="200"/>
    </row>
    <row r="67" spans="1:256" s="215" customFormat="1" ht="43.5" customHeight="1">
      <c r="A67" s="234" t="s">
        <v>76</v>
      </c>
      <c r="B67" s="211">
        <v>265</v>
      </c>
      <c r="C67" s="212"/>
      <c r="D67" s="212"/>
      <c r="E67" s="212"/>
      <c r="F67" s="212"/>
      <c r="G67" s="212"/>
      <c r="H67" s="212"/>
      <c r="I67" s="212"/>
      <c r="J67" s="213">
        <f>C67-SUM(D67:I67)</f>
        <v>0</v>
      </c>
      <c r="K67" s="213">
        <f>SUM(D67:I67)</f>
        <v>0</v>
      </c>
      <c r="L67" s="212">
        <f>C67-K67</f>
        <v>0</v>
      </c>
      <c r="M67" s="212"/>
      <c r="N67" s="212"/>
      <c r="O67" s="212"/>
      <c r="P67" s="212"/>
      <c r="Q67" s="212"/>
      <c r="R67" s="212"/>
      <c r="S67" s="213">
        <f>L67-SUM(M67:R67)</f>
        <v>0</v>
      </c>
      <c r="T67" s="213">
        <f>SUM(M67:R67)</f>
        <v>0</v>
      </c>
      <c r="U67" s="212">
        <f>L67-T67</f>
        <v>0</v>
      </c>
      <c r="V67" s="212"/>
      <c r="W67" s="212"/>
      <c r="X67" s="212"/>
      <c r="Y67" s="212"/>
      <c r="Z67" s="212"/>
      <c r="AA67" s="212"/>
      <c r="AB67" s="213">
        <f>U67-SUM(V67:AA67)</f>
        <v>0</v>
      </c>
      <c r="AC67" s="213">
        <f>SUM(V67:AA67)</f>
        <v>0</v>
      </c>
      <c r="AD67" s="212">
        <f>U67-AC67</f>
        <v>0</v>
      </c>
      <c r="AE67" s="214"/>
      <c r="AF67" s="214"/>
      <c r="AG67" s="214"/>
      <c r="AH67" s="214"/>
      <c r="AI67" s="214"/>
      <c r="AJ67" s="214"/>
      <c r="AK67" s="214"/>
      <c r="AL67" s="214"/>
      <c r="AM67" s="213">
        <f>AD67-SUM(AE67:AL67)</f>
        <v>0</v>
      </c>
      <c r="AN67" s="213">
        <f>SUM(AG67:AL67)</f>
        <v>0</v>
      </c>
      <c r="AO67" s="212">
        <f>K67+T67+AC67+AN67</f>
        <v>0</v>
      </c>
      <c r="AP67" s="212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0"/>
      <c r="FF67" s="200"/>
      <c r="FG67" s="200"/>
      <c r="FH67" s="200"/>
      <c r="FI67" s="200"/>
      <c r="FJ67" s="200"/>
      <c r="FK67" s="200"/>
      <c r="FL67" s="200"/>
      <c r="FM67" s="200"/>
      <c r="FN67" s="200"/>
      <c r="FO67" s="200"/>
      <c r="FP67" s="200"/>
      <c r="FQ67" s="200"/>
      <c r="FR67" s="200"/>
      <c r="FS67" s="200"/>
      <c r="FT67" s="200"/>
      <c r="FU67" s="200"/>
      <c r="FV67" s="200"/>
      <c r="FW67" s="200"/>
      <c r="FX67" s="200"/>
      <c r="FY67" s="200"/>
      <c r="FZ67" s="200"/>
      <c r="GA67" s="200"/>
      <c r="GB67" s="200"/>
      <c r="GC67" s="200"/>
      <c r="GD67" s="200"/>
      <c r="GE67" s="200"/>
      <c r="GF67" s="200"/>
      <c r="GG67" s="200"/>
      <c r="GH67" s="200"/>
      <c r="GI67" s="200"/>
      <c r="GJ67" s="200"/>
      <c r="GK67" s="200"/>
      <c r="GL67" s="200"/>
      <c r="GM67" s="200"/>
      <c r="GN67" s="200"/>
      <c r="GO67" s="200"/>
      <c r="GP67" s="200"/>
      <c r="GQ67" s="200"/>
      <c r="GR67" s="200"/>
      <c r="GS67" s="200"/>
      <c r="GT67" s="200"/>
      <c r="GU67" s="200"/>
      <c r="GV67" s="200"/>
      <c r="GW67" s="200"/>
      <c r="GX67" s="200"/>
      <c r="GY67" s="200"/>
      <c r="GZ67" s="200"/>
      <c r="HA67" s="200"/>
      <c r="HB67" s="200"/>
      <c r="HC67" s="200"/>
      <c r="HD67" s="200"/>
      <c r="HE67" s="200"/>
      <c r="HF67" s="200"/>
      <c r="HG67" s="200"/>
      <c r="HH67" s="200"/>
      <c r="HI67" s="200"/>
      <c r="HJ67" s="200"/>
      <c r="HK67" s="200"/>
      <c r="HL67" s="200"/>
      <c r="HM67" s="200"/>
      <c r="HN67" s="200"/>
      <c r="HO67" s="200"/>
      <c r="HP67" s="200"/>
      <c r="HQ67" s="200"/>
      <c r="HR67" s="200"/>
      <c r="HS67" s="200"/>
      <c r="HT67" s="200"/>
      <c r="HU67" s="200"/>
      <c r="HV67" s="200"/>
      <c r="HW67" s="200"/>
      <c r="HX67" s="200"/>
      <c r="HY67" s="200"/>
      <c r="HZ67" s="200"/>
      <c r="IA67" s="200"/>
      <c r="IB67" s="200"/>
      <c r="IC67" s="200"/>
      <c r="ID67" s="200"/>
      <c r="IE67" s="200"/>
      <c r="IF67" s="200"/>
      <c r="IG67" s="200"/>
      <c r="IH67" s="200"/>
      <c r="II67" s="200"/>
      <c r="IJ67" s="200"/>
      <c r="IK67" s="200"/>
      <c r="IL67" s="200"/>
      <c r="IM67" s="200"/>
      <c r="IN67" s="200"/>
      <c r="IO67" s="200"/>
      <c r="IP67" s="200"/>
      <c r="IQ67" s="200"/>
      <c r="IR67" s="200"/>
      <c r="IS67" s="200"/>
      <c r="IT67" s="200"/>
      <c r="IU67" s="200"/>
      <c r="IV67" s="200"/>
    </row>
    <row r="68" spans="1:256" s="42" customFormat="1" ht="21" customHeight="1">
      <c r="A68" s="190" t="s">
        <v>24</v>
      </c>
      <c r="B68" s="190"/>
      <c r="C68" s="190">
        <f>C56+C61+C63+C67+C65+C66</f>
        <v>145752300</v>
      </c>
      <c r="D68" s="190">
        <f aca="true" t="shared" si="31" ref="D68:AO68">D56+D61+D63+D67</f>
        <v>0</v>
      </c>
      <c r="E68" s="190">
        <f t="shared" si="31"/>
        <v>947303.23</v>
      </c>
      <c r="F68" s="190">
        <f t="shared" si="31"/>
        <v>8002930.55</v>
      </c>
      <c r="G68" s="190">
        <f t="shared" si="31"/>
        <v>1566777.43</v>
      </c>
      <c r="H68" s="190">
        <f>H56+H61+H63+H67</f>
        <v>6558565.45</v>
      </c>
      <c r="I68" s="190">
        <f t="shared" si="31"/>
        <v>6242690.58</v>
      </c>
      <c r="J68" s="190">
        <f t="shared" si="31"/>
        <v>122397332.76</v>
      </c>
      <c r="K68" s="190">
        <f t="shared" si="31"/>
        <v>23318267.24</v>
      </c>
      <c r="L68" s="190">
        <f>L56+L61+L63+L67</f>
        <v>122397332.76</v>
      </c>
      <c r="M68" s="190">
        <f t="shared" si="31"/>
        <v>14775135.719999999</v>
      </c>
      <c r="N68" s="190">
        <f t="shared" si="31"/>
        <v>12030867.92</v>
      </c>
      <c r="O68" s="190">
        <f>O56+O61+O63+O67+O65+O66</f>
        <v>6281019.53</v>
      </c>
      <c r="P68" s="190">
        <f t="shared" si="31"/>
        <v>9053347.54</v>
      </c>
      <c r="Q68" s="190">
        <f t="shared" si="31"/>
        <v>9661119.64</v>
      </c>
      <c r="R68" s="190">
        <f t="shared" si="31"/>
        <v>0</v>
      </c>
      <c r="S68" s="190">
        <f t="shared" si="31"/>
        <v>70595842.41000001</v>
      </c>
      <c r="T68" s="190">
        <f t="shared" si="31"/>
        <v>51801490.35000001</v>
      </c>
      <c r="U68" s="191">
        <f t="shared" si="31"/>
        <v>70595842.41000001</v>
      </c>
      <c r="V68" s="190">
        <f t="shared" si="31"/>
        <v>0</v>
      </c>
      <c r="W68" s="190">
        <f>W56+W61+W63+W67</f>
        <v>0</v>
      </c>
      <c r="X68" s="190">
        <f t="shared" si="31"/>
        <v>0</v>
      </c>
      <c r="Y68" s="190">
        <f t="shared" si="31"/>
        <v>0</v>
      </c>
      <c r="Z68" s="190">
        <f t="shared" si="31"/>
        <v>0</v>
      </c>
      <c r="AA68" s="190">
        <f t="shared" si="31"/>
        <v>0</v>
      </c>
      <c r="AB68" s="190">
        <f>AB56+AB61+AB63+AB67</f>
        <v>70595842.41000001</v>
      </c>
      <c r="AC68" s="190">
        <f t="shared" si="31"/>
        <v>0</v>
      </c>
      <c r="AD68" s="190">
        <f t="shared" si="31"/>
        <v>70595842.41000001</v>
      </c>
      <c r="AE68" s="190">
        <f>AE56+AE61+AE63+AE67</f>
        <v>0</v>
      </c>
      <c r="AF68" s="190">
        <f t="shared" si="31"/>
        <v>0</v>
      </c>
      <c r="AG68" s="190">
        <f t="shared" si="31"/>
        <v>0</v>
      </c>
      <c r="AH68" s="190">
        <f t="shared" si="31"/>
        <v>0</v>
      </c>
      <c r="AI68" s="190">
        <f t="shared" si="31"/>
        <v>0</v>
      </c>
      <c r="AJ68" s="190">
        <f>AJ56+AJ61+AJ63+AJ67+AJ65+AJ66</f>
        <v>0</v>
      </c>
      <c r="AK68" s="190">
        <f t="shared" si="31"/>
        <v>0</v>
      </c>
      <c r="AL68" s="190">
        <f t="shared" si="31"/>
        <v>0</v>
      </c>
      <c r="AM68" s="190">
        <f t="shared" si="31"/>
        <v>70595842.41000001</v>
      </c>
      <c r="AN68" s="190">
        <f t="shared" si="31"/>
        <v>0</v>
      </c>
      <c r="AO68" s="190">
        <f t="shared" si="31"/>
        <v>75105757.58999999</v>
      </c>
      <c r="AP68" s="190">
        <f>(K68+T68+AC68+AN68)/C68*100</f>
        <v>51.53932911521808</v>
      </c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4"/>
      <c r="FE68" s="154"/>
      <c r="FF68" s="154"/>
      <c r="FG68" s="154"/>
      <c r="FH68" s="154"/>
      <c r="FI68" s="154"/>
      <c r="FJ68" s="154"/>
      <c r="FK68" s="154"/>
      <c r="FL68" s="154"/>
      <c r="FM68" s="154"/>
      <c r="FN68" s="154"/>
      <c r="FO68" s="154"/>
      <c r="FP68" s="154"/>
      <c r="FQ68" s="154"/>
      <c r="FR68" s="154"/>
      <c r="FS68" s="154"/>
      <c r="FT68" s="154"/>
      <c r="FU68" s="154"/>
      <c r="FV68" s="154"/>
      <c r="FW68" s="154"/>
      <c r="FX68" s="154"/>
      <c r="FY68" s="154"/>
      <c r="FZ68" s="154"/>
      <c r="GA68" s="154"/>
      <c r="GB68" s="154"/>
      <c r="GC68" s="154"/>
      <c r="GD68" s="154"/>
      <c r="GE68" s="154"/>
      <c r="GF68" s="154"/>
      <c r="GG68" s="154"/>
      <c r="GH68" s="154"/>
      <c r="GI68" s="154"/>
      <c r="GJ68" s="154"/>
      <c r="GK68" s="154"/>
      <c r="GL68" s="154"/>
      <c r="GM68" s="154"/>
      <c r="GN68" s="154"/>
      <c r="GO68" s="154"/>
      <c r="GP68" s="154"/>
      <c r="GQ68" s="154"/>
      <c r="GR68" s="154"/>
      <c r="GS68" s="154"/>
      <c r="GT68" s="154"/>
      <c r="GU68" s="154"/>
      <c r="GV68" s="154"/>
      <c r="GW68" s="154"/>
      <c r="GX68" s="154"/>
      <c r="GY68" s="154"/>
      <c r="GZ68" s="154"/>
      <c r="HA68" s="154"/>
      <c r="HB68" s="154"/>
      <c r="HC68" s="154"/>
      <c r="HD68" s="154"/>
      <c r="HE68" s="154"/>
      <c r="HF68" s="154"/>
      <c r="HG68" s="154"/>
      <c r="HH68" s="154"/>
      <c r="HI68" s="154"/>
      <c r="HJ68" s="154"/>
      <c r="HK68" s="154"/>
      <c r="HL68" s="154"/>
      <c r="HM68" s="154"/>
      <c r="HN68" s="154"/>
      <c r="HO68" s="154"/>
      <c r="HP68" s="154"/>
      <c r="HQ68" s="154"/>
      <c r="HR68" s="154"/>
      <c r="HS68" s="154"/>
      <c r="HT68" s="154"/>
      <c r="HU68" s="154"/>
      <c r="HV68" s="154"/>
      <c r="HW68" s="154"/>
      <c r="HX68" s="154"/>
      <c r="HY68" s="154"/>
      <c r="HZ68" s="154"/>
      <c r="IA68" s="154"/>
      <c r="IB68" s="154"/>
      <c r="IC68" s="154"/>
      <c r="ID68" s="154"/>
      <c r="IE68" s="154"/>
      <c r="IF68" s="154"/>
      <c r="IG68" s="154"/>
      <c r="IH68" s="154"/>
      <c r="II68" s="154"/>
      <c r="IJ68" s="154"/>
      <c r="IK68" s="154"/>
      <c r="IL68" s="154"/>
      <c r="IM68" s="154"/>
      <c r="IN68" s="154"/>
      <c r="IO68" s="154"/>
      <c r="IP68" s="154"/>
      <c r="IQ68" s="154"/>
      <c r="IR68" s="154"/>
      <c r="IS68" s="154"/>
      <c r="IT68" s="154"/>
      <c r="IU68" s="154"/>
      <c r="IV68" s="154"/>
    </row>
    <row r="69" spans="1:44" s="310" customFormat="1" ht="66" customHeight="1">
      <c r="A69" s="391" t="s">
        <v>130</v>
      </c>
      <c r="B69" s="392"/>
      <c r="C69" s="299"/>
      <c r="D69" s="300"/>
      <c r="E69" s="301"/>
      <c r="F69" s="301"/>
      <c r="G69" s="301"/>
      <c r="H69" s="301"/>
      <c r="I69" s="301"/>
      <c r="J69" s="302"/>
      <c r="K69" s="303"/>
      <c r="L69" s="304"/>
      <c r="M69" s="300"/>
      <c r="N69" s="301"/>
      <c r="O69" s="301"/>
      <c r="P69" s="301"/>
      <c r="Q69" s="301"/>
      <c r="R69" s="301"/>
      <c r="S69" s="302"/>
      <c r="T69" s="303"/>
      <c r="U69" s="305"/>
      <c r="V69" s="306"/>
      <c r="W69" s="301"/>
      <c r="X69" s="301"/>
      <c r="Y69" s="301"/>
      <c r="Z69" s="301"/>
      <c r="AA69" s="301"/>
      <c r="AB69" s="307"/>
      <c r="AC69" s="303"/>
      <c r="AD69" s="305"/>
      <c r="AE69" s="300"/>
      <c r="AF69" s="301"/>
      <c r="AG69" s="301"/>
      <c r="AH69" s="301"/>
      <c r="AI69" s="301"/>
      <c r="AJ69" s="301"/>
      <c r="AK69" s="301"/>
      <c r="AL69" s="301"/>
      <c r="AM69" s="301"/>
      <c r="AN69" s="308"/>
      <c r="AO69" s="308"/>
      <c r="AP69" s="301"/>
      <c r="AQ69" s="218"/>
      <c r="AR69" s="309"/>
    </row>
    <row r="70" spans="1:44" s="221" customFormat="1" ht="107.25" customHeight="1">
      <c r="A70" s="390" t="s">
        <v>131</v>
      </c>
      <c r="B70" s="389"/>
      <c r="C70" s="311"/>
      <c r="D70" s="312"/>
      <c r="E70" s="312"/>
      <c r="F70" s="312"/>
      <c r="G70" s="312"/>
      <c r="H70" s="312"/>
      <c r="I70" s="312"/>
      <c r="J70" s="326"/>
      <c r="K70" s="313"/>
      <c r="L70" s="298"/>
      <c r="M70" s="312"/>
      <c r="N70" s="326"/>
      <c r="O70" s="326"/>
      <c r="P70" s="326"/>
      <c r="Q70" s="326"/>
      <c r="R70" s="326"/>
      <c r="S70" s="326"/>
      <c r="T70" s="313"/>
      <c r="U70" s="298"/>
      <c r="V70" s="314"/>
      <c r="W70" s="316"/>
      <c r="X70" s="316"/>
      <c r="Y70" s="316"/>
      <c r="Z70" s="316"/>
      <c r="AA70" s="316"/>
      <c r="AB70" s="316"/>
      <c r="AC70" s="315"/>
      <c r="AD70" s="298"/>
      <c r="AE70" s="312"/>
      <c r="AF70" s="326"/>
      <c r="AG70" s="326"/>
      <c r="AH70" s="326"/>
      <c r="AI70" s="326"/>
      <c r="AJ70" s="326"/>
      <c r="AK70" s="326"/>
      <c r="AL70" s="326"/>
      <c r="AM70" s="326"/>
      <c r="AN70" s="326"/>
      <c r="AO70" s="316"/>
      <c r="AP70" s="316"/>
      <c r="AQ70" s="219"/>
      <c r="AR70" s="297"/>
    </row>
    <row r="71" spans="1:44" s="221" customFormat="1" ht="37.5" customHeight="1">
      <c r="A71" s="317" t="s">
        <v>132</v>
      </c>
      <c r="B71" s="318">
        <v>342</v>
      </c>
      <c r="C71" s="324"/>
      <c r="D71" s="319"/>
      <c r="E71" s="319"/>
      <c r="F71" s="319"/>
      <c r="G71" s="319"/>
      <c r="H71" s="319"/>
      <c r="I71" s="319"/>
      <c r="J71" s="321"/>
      <c r="K71" s="322"/>
      <c r="L71" s="323"/>
      <c r="M71" s="325"/>
      <c r="N71" s="325"/>
      <c r="O71" s="325"/>
      <c r="P71" s="325"/>
      <c r="Q71" s="325"/>
      <c r="R71" s="325"/>
      <c r="S71" s="327"/>
      <c r="T71" s="328"/>
      <c r="U71" s="323"/>
      <c r="V71" s="319"/>
      <c r="W71" s="319"/>
      <c r="X71" s="319"/>
      <c r="Y71" s="319"/>
      <c r="Z71" s="319"/>
      <c r="AA71" s="319"/>
      <c r="AB71" s="321"/>
      <c r="AC71" s="322"/>
      <c r="AD71" s="323"/>
      <c r="AE71" s="319"/>
      <c r="AF71" s="319"/>
      <c r="AG71" s="319"/>
      <c r="AH71" s="319"/>
      <c r="AI71" s="319"/>
      <c r="AJ71" s="319"/>
      <c r="AK71" s="319"/>
      <c r="AL71" s="319"/>
      <c r="AM71" s="319"/>
      <c r="AN71" s="321"/>
      <c r="AO71" s="321"/>
      <c r="AP71" s="320"/>
      <c r="AQ71" s="220"/>
      <c r="AR71" s="297"/>
    </row>
    <row r="72" spans="1:44" s="221" customFormat="1" ht="15">
      <c r="A72" s="329" t="s">
        <v>41</v>
      </c>
      <c r="B72" s="330">
        <v>342</v>
      </c>
      <c r="C72" s="331">
        <v>1181250</v>
      </c>
      <c r="D72" s="319"/>
      <c r="E72" s="320"/>
      <c r="F72" s="320"/>
      <c r="G72" s="320"/>
      <c r="H72" s="320"/>
      <c r="I72" s="320"/>
      <c r="J72" s="321">
        <f>C72-SUM(D72:I72)</f>
        <v>1181250</v>
      </c>
      <c r="K72" s="322">
        <f>SUM(D72:I72)</f>
        <v>0</v>
      </c>
      <c r="L72" s="323">
        <f>C72-K72</f>
        <v>1181250</v>
      </c>
      <c r="M72" s="319"/>
      <c r="N72" s="320"/>
      <c r="O72" s="320"/>
      <c r="P72" s="320"/>
      <c r="Q72" s="320"/>
      <c r="R72" s="320"/>
      <c r="S72" s="321">
        <f>L72-SUM(M72:R72)</f>
        <v>1181250</v>
      </c>
      <c r="T72" s="322">
        <f>SUM(M72:R72)</f>
        <v>0</v>
      </c>
      <c r="U72" s="323">
        <f>L72-T72</f>
        <v>1181250</v>
      </c>
      <c r="V72" s="319"/>
      <c r="W72" s="320"/>
      <c r="X72" s="320"/>
      <c r="Y72" s="320"/>
      <c r="Z72" s="320"/>
      <c r="AA72" s="320"/>
      <c r="AB72" s="321">
        <f>U72-SUM(V72:AA72)</f>
        <v>1181250</v>
      </c>
      <c r="AC72" s="322">
        <f>SUM(V72:AA72)</f>
        <v>0</v>
      </c>
      <c r="AD72" s="323">
        <f>U72-AC72</f>
        <v>1181250</v>
      </c>
      <c r="AE72" s="319"/>
      <c r="AF72" s="320"/>
      <c r="AG72" s="320"/>
      <c r="AH72" s="320"/>
      <c r="AI72" s="320"/>
      <c r="AJ72" s="320"/>
      <c r="AK72" s="320"/>
      <c r="AL72" s="320"/>
      <c r="AM72" s="320"/>
      <c r="AN72" s="321">
        <f>AD72-SUM(AE72:AL72)</f>
        <v>1181250</v>
      </c>
      <c r="AO72" s="321">
        <f>SUM(AE72:AK72)</f>
        <v>0</v>
      </c>
      <c r="AP72" s="320">
        <f>K72+T72+AC72+AO72</f>
        <v>0</v>
      </c>
      <c r="AQ72" s="220">
        <f aca="true" t="shared" si="32" ref="AQ71:AQ85">(K72+T72+AC72+AO72)/C72*100</f>
        <v>0</v>
      </c>
      <c r="AR72" s="297"/>
    </row>
    <row r="73" spans="1:44" s="221" customFormat="1" ht="43.5" customHeight="1">
      <c r="A73" s="317" t="s">
        <v>143</v>
      </c>
      <c r="B73" s="318">
        <v>342</v>
      </c>
      <c r="C73" s="324"/>
      <c r="D73" s="319"/>
      <c r="E73" s="319"/>
      <c r="F73" s="319"/>
      <c r="G73" s="319"/>
      <c r="H73" s="319"/>
      <c r="I73" s="319"/>
      <c r="J73" s="321"/>
      <c r="K73" s="322"/>
      <c r="L73" s="323"/>
      <c r="M73" s="325"/>
      <c r="N73" s="325"/>
      <c r="O73" s="325"/>
      <c r="P73" s="325"/>
      <c r="Q73" s="325"/>
      <c r="R73" s="325"/>
      <c r="S73" s="327"/>
      <c r="T73" s="328"/>
      <c r="U73" s="323"/>
      <c r="V73" s="319"/>
      <c r="W73" s="319"/>
      <c r="X73" s="319"/>
      <c r="Y73" s="319"/>
      <c r="Z73" s="319"/>
      <c r="AA73" s="319"/>
      <c r="AB73" s="321"/>
      <c r="AC73" s="322"/>
      <c r="AD73" s="323"/>
      <c r="AE73" s="319"/>
      <c r="AF73" s="319"/>
      <c r="AG73" s="319"/>
      <c r="AH73" s="319"/>
      <c r="AI73" s="319"/>
      <c r="AJ73" s="319"/>
      <c r="AK73" s="319"/>
      <c r="AL73" s="319"/>
      <c r="AM73" s="319"/>
      <c r="AN73" s="321"/>
      <c r="AO73" s="321"/>
      <c r="AP73" s="320"/>
      <c r="AQ73" s="220"/>
      <c r="AR73" s="297"/>
    </row>
    <row r="74" spans="1:44" s="221" customFormat="1" ht="15">
      <c r="A74" s="329" t="s">
        <v>41</v>
      </c>
      <c r="B74" s="330">
        <v>342</v>
      </c>
      <c r="C74" s="331">
        <v>1250</v>
      </c>
      <c r="D74" s="319"/>
      <c r="E74" s="320"/>
      <c r="F74" s="320"/>
      <c r="G74" s="320"/>
      <c r="H74" s="320"/>
      <c r="I74" s="320"/>
      <c r="J74" s="321">
        <f>C74-SUM(D74:I74)</f>
        <v>1250</v>
      </c>
      <c r="K74" s="322">
        <f>SUM(D74:I74)</f>
        <v>0</v>
      </c>
      <c r="L74" s="323">
        <f>C74-K74</f>
        <v>1250</v>
      </c>
      <c r="M74" s="319"/>
      <c r="N74" s="320"/>
      <c r="O74" s="320"/>
      <c r="P74" s="320"/>
      <c r="Q74" s="320"/>
      <c r="R74" s="320"/>
      <c r="S74" s="321">
        <f>L74-SUM(M74:R74)</f>
        <v>1250</v>
      </c>
      <c r="T74" s="322">
        <f>SUM(M74:R74)</f>
        <v>0</v>
      </c>
      <c r="U74" s="323">
        <f>L74-T74</f>
        <v>1250</v>
      </c>
      <c r="V74" s="319"/>
      <c r="W74" s="320"/>
      <c r="X74" s="320"/>
      <c r="Y74" s="320"/>
      <c r="Z74" s="320"/>
      <c r="AA74" s="320"/>
      <c r="AB74" s="321">
        <f>U74-SUM(V74:AA74)</f>
        <v>1250</v>
      </c>
      <c r="AC74" s="322">
        <f>SUM(V74:AA74)</f>
        <v>0</v>
      </c>
      <c r="AD74" s="323">
        <f>U74-AC74</f>
        <v>1250</v>
      </c>
      <c r="AE74" s="319"/>
      <c r="AF74" s="320"/>
      <c r="AG74" s="320"/>
      <c r="AH74" s="320"/>
      <c r="AI74" s="320"/>
      <c r="AJ74" s="320"/>
      <c r="AK74" s="320"/>
      <c r="AL74" s="320"/>
      <c r="AM74" s="320"/>
      <c r="AN74" s="321">
        <f>AD74-SUM(AE74:AL74)</f>
        <v>1250</v>
      </c>
      <c r="AO74" s="321">
        <f>SUM(AE74:AK74)</f>
        <v>0</v>
      </c>
      <c r="AP74" s="320">
        <f>K74+T74+AC74+AO74</f>
        <v>0</v>
      </c>
      <c r="AQ74" s="220">
        <f t="shared" si="32"/>
        <v>0</v>
      </c>
      <c r="AR74" s="297"/>
    </row>
    <row r="75" spans="1:256" s="297" customFormat="1" ht="75" customHeight="1">
      <c r="A75" s="390" t="s">
        <v>133</v>
      </c>
      <c r="B75" s="389"/>
      <c r="C75" s="311"/>
      <c r="D75" s="314"/>
      <c r="E75" s="314"/>
      <c r="F75" s="314"/>
      <c r="G75" s="314"/>
      <c r="H75" s="314"/>
      <c r="I75" s="314"/>
      <c r="J75" s="326"/>
      <c r="K75" s="332"/>
      <c r="L75" s="298"/>
      <c r="M75" s="314"/>
      <c r="N75" s="314"/>
      <c r="O75" s="314"/>
      <c r="P75" s="314"/>
      <c r="Q75" s="314"/>
      <c r="R75" s="314"/>
      <c r="S75" s="316"/>
      <c r="T75" s="332"/>
      <c r="U75" s="298"/>
      <c r="V75" s="312"/>
      <c r="W75" s="312"/>
      <c r="X75" s="312"/>
      <c r="Y75" s="312"/>
      <c r="Z75" s="312"/>
      <c r="AA75" s="312"/>
      <c r="AB75" s="316"/>
      <c r="AC75" s="315"/>
      <c r="AD75" s="298"/>
      <c r="AE75" s="312"/>
      <c r="AF75" s="312"/>
      <c r="AG75" s="312"/>
      <c r="AH75" s="312"/>
      <c r="AI75" s="312"/>
      <c r="AJ75" s="312"/>
      <c r="AK75" s="312"/>
      <c r="AL75" s="312"/>
      <c r="AM75" s="312"/>
      <c r="AN75" s="326"/>
      <c r="AO75" s="326"/>
      <c r="AP75" s="316"/>
      <c r="AQ75" s="333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1"/>
      <c r="BP75" s="221"/>
      <c r="BQ75" s="221"/>
      <c r="BR75" s="221"/>
      <c r="BS75" s="221"/>
      <c r="BT75" s="221"/>
      <c r="BU75" s="221"/>
      <c r="BV75" s="221"/>
      <c r="BW75" s="221"/>
      <c r="BX75" s="221"/>
      <c r="BY75" s="221"/>
      <c r="BZ75" s="221"/>
      <c r="CA75" s="221"/>
      <c r="CB75" s="221"/>
      <c r="CC75" s="221"/>
      <c r="CD75" s="221"/>
      <c r="CE75" s="221"/>
      <c r="CF75" s="221"/>
      <c r="CG75" s="221"/>
      <c r="CH75" s="221"/>
      <c r="CI75" s="221"/>
      <c r="CJ75" s="221"/>
      <c r="CK75" s="221"/>
      <c r="CL75" s="221"/>
      <c r="CM75" s="221"/>
      <c r="CN75" s="221"/>
      <c r="CO75" s="221"/>
      <c r="CP75" s="221"/>
      <c r="CQ75" s="221"/>
      <c r="CR75" s="221"/>
      <c r="CS75" s="221"/>
      <c r="CT75" s="221"/>
      <c r="CU75" s="221"/>
      <c r="CV75" s="221"/>
      <c r="CW75" s="221"/>
      <c r="CX75" s="221"/>
      <c r="CY75" s="221"/>
      <c r="CZ75" s="221"/>
      <c r="DA75" s="221"/>
      <c r="DB75" s="221"/>
      <c r="DC75" s="221"/>
      <c r="DD75" s="221"/>
      <c r="DE75" s="221"/>
      <c r="DF75" s="221"/>
      <c r="DG75" s="221"/>
      <c r="DH75" s="221"/>
      <c r="DI75" s="221"/>
      <c r="DJ75" s="221"/>
      <c r="DK75" s="221"/>
      <c r="DL75" s="221"/>
      <c r="DM75" s="221"/>
      <c r="DN75" s="221"/>
      <c r="DO75" s="221"/>
      <c r="DP75" s="221"/>
      <c r="DQ75" s="221"/>
      <c r="DR75" s="221"/>
      <c r="DS75" s="221"/>
      <c r="DT75" s="221"/>
      <c r="DU75" s="221"/>
      <c r="DV75" s="221"/>
      <c r="DW75" s="221"/>
      <c r="DX75" s="221"/>
      <c r="DY75" s="221"/>
      <c r="DZ75" s="221"/>
      <c r="EA75" s="221"/>
      <c r="EB75" s="221"/>
      <c r="EC75" s="221"/>
      <c r="ED75" s="221"/>
      <c r="EE75" s="221"/>
      <c r="EF75" s="221"/>
      <c r="EG75" s="221"/>
      <c r="EH75" s="221"/>
      <c r="EI75" s="221"/>
      <c r="EJ75" s="221"/>
      <c r="EK75" s="221"/>
      <c r="EL75" s="221"/>
      <c r="EM75" s="221"/>
      <c r="EN75" s="221"/>
      <c r="EO75" s="221"/>
      <c r="EP75" s="221"/>
      <c r="EQ75" s="221"/>
      <c r="ER75" s="221"/>
      <c r="ES75" s="221"/>
      <c r="ET75" s="221"/>
      <c r="EU75" s="221"/>
      <c r="EV75" s="221"/>
      <c r="EW75" s="221"/>
      <c r="EX75" s="221"/>
      <c r="EY75" s="221"/>
      <c r="EZ75" s="221"/>
      <c r="FA75" s="221"/>
      <c r="FB75" s="221"/>
      <c r="FC75" s="221"/>
      <c r="FD75" s="221"/>
      <c r="FE75" s="221"/>
      <c r="FF75" s="221"/>
      <c r="FG75" s="221"/>
      <c r="FH75" s="221"/>
      <c r="FI75" s="221"/>
      <c r="FJ75" s="221"/>
      <c r="FK75" s="221"/>
      <c r="FL75" s="221"/>
      <c r="FM75" s="221"/>
      <c r="FN75" s="221"/>
      <c r="FO75" s="221"/>
      <c r="FP75" s="221"/>
      <c r="FQ75" s="221"/>
      <c r="FR75" s="221"/>
      <c r="FS75" s="221"/>
      <c r="FT75" s="221"/>
      <c r="FU75" s="221"/>
      <c r="FV75" s="221"/>
      <c r="FW75" s="221"/>
      <c r="FX75" s="221"/>
      <c r="FY75" s="221"/>
      <c r="FZ75" s="221"/>
      <c r="GA75" s="221"/>
      <c r="GB75" s="221"/>
      <c r="GC75" s="221"/>
      <c r="GD75" s="221"/>
      <c r="GE75" s="221"/>
      <c r="GF75" s="221"/>
      <c r="GG75" s="221"/>
      <c r="GH75" s="221"/>
      <c r="GI75" s="221"/>
      <c r="GJ75" s="221"/>
      <c r="GK75" s="221"/>
      <c r="GL75" s="221"/>
      <c r="GM75" s="221"/>
      <c r="GN75" s="221"/>
      <c r="GO75" s="221"/>
      <c r="GP75" s="221"/>
      <c r="GQ75" s="221"/>
      <c r="GR75" s="221"/>
      <c r="GS75" s="221"/>
      <c r="GT75" s="221"/>
      <c r="GU75" s="221"/>
      <c r="GV75" s="221"/>
      <c r="GW75" s="221"/>
      <c r="GX75" s="221"/>
      <c r="GY75" s="221"/>
      <c r="GZ75" s="221"/>
      <c r="HA75" s="221"/>
      <c r="HB75" s="221"/>
      <c r="HC75" s="221"/>
      <c r="HD75" s="221"/>
      <c r="HE75" s="221"/>
      <c r="HF75" s="221"/>
      <c r="HG75" s="221"/>
      <c r="HH75" s="221"/>
      <c r="HI75" s="221"/>
      <c r="HJ75" s="221"/>
      <c r="HK75" s="221"/>
      <c r="HL75" s="221"/>
      <c r="HM75" s="221"/>
      <c r="HN75" s="221"/>
      <c r="HO75" s="221"/>
      <c r="HP75" s="221"/>
      <c r="HQ75" s="221"/>
      <c r="HR75" s="221"/>
      <c r="HS75" s="221"/>
      <c r="HT75" s="221"/>
      <c r="HU75" s="221"/>
      <c r="HV75" s="221"/>
      <c r="HW75" s="221"/>
      <c r="HX75" s="221"/>
      <c r="HY75" s="221"/>
      <c r="HZ75" s="221"/>
      <c r="IA75" s="221"/>
      <c r="IB75" s="221"/>
      <c r="IC75" s="221"/>
      <c r="ID75" s="221"/>
      <c r="IE75" s="221"/>
      <c r="IF75" s="221"/>
      <c r="IG75" s="221"/>
      <c r="IH75" s="221"/>
      <c r="II75" s="221"/>
      <c r="IJ75" s="221"/>
      <c r="IK75" s="221"/>
      <c r="IL75" s="221"/>
      <c r="IM75" s="221"/>
      <c r="IN75" s="221"/>
      <c r="IO75" s="221"/>
      <c r="IP75" s="221"/>
      <c r="IQ75" s="221"/>
      <c r="IR75" s="221"/>
      <c r="IS75" s="221"/>
      <c r="IT75" s="221"/>
      <c r="IU75" s="221"/>
      <c r="IV75" s="221"/>
    </row>
    <row r="76" spans="1:44" s="221" customFormat="1" ht="50.25" customHeight="1">
      <c r="A76" s="334" t="s">
        <v>145</v>
      </c>
      <c r="B76" s="335"/>
      <c r="C76" s="336"/>
      <c r="D76" s="337"/>
      <c r="E76" s="337"/>
      <c r="F76" s="337"/>
      <c r="G76" s="337"/>
      <c r="H76" s="337"/>
      <c r="I76" s="337"/>
      <c r="J76" s="338"/>
      <c r="K76" s="339"/>
      <c r="L76" s="340"/>
      <c r="M76" s="341"/>
      <c r="N76" s="341"/>
      <c r="O76" s="341"/>
      <c r="P76" s="341"/>
      <c r="Q76" s="341"/>
      <c r="R76" s="341"/>
      <c r="S76" s="342"/>
      <c r="T76" s="343"/>
      <c r="U76" s="340"/>
      <c r="V76" s="337"/>
      <c r="W76" s="337"/>
      <c r="X76" s="337"/>
      <c r="Y76" s="337"/>
      <c r="Z76" s="337"/>
      <c r="AA76" s="337"/>
      <c r="AB76" s="338"/>
      <c r="AC76" s="339"/>
      <c r="AD76" s="340"/>
      <c r="AE76" s="337"/>
      <c r="AF76" s="337"/>
      <c r="AG76" s="337"/>
      <c r="AH76" s="337"/>
      <c r="AI76" s="337"/>
      <c r="AJ76" s="337"/>
      <c r="AK76" s="337"/>
      <c r="AL76" s="337"/>
      <c r="AM76" s="337"/>
      <c r="AN76" s="338"/>
      <c r="AO76" s="338"/>
      <c r="AP76" s="344"/>
      <c r="AQ76" s="345"/>
      <c r="AR76" s="297"/>
    </row>
    <row r="77" spans="1:44" s="221" customFormat="1" ht="15">
      <c r="A77" s="346" t="s">
        <v>41</v>
      </c>
      <c r="B77" s="330">
        <v>225</v>
      </c>
      <c r="C77" s="331">
        <v>18720400</v>
      </c>
      <c r="D77" s="319"/>
      <c r="E77" s="320"/>
      <c r="F77" s="320"/>
      <c r="G77" s="320"/>
      <c r="H77" s="320"/>
      <c r="I77" s="320"/>
      <c r="J77" s="321">
        <f>C77-SUM(D77:I77)</f>
        <v>18720400</v>
      </c>
      <c r="K77" s="322">
        <f>SUM(D77:I77)</f>
        <v>0</v>
      </c>
      <c r="L77" s="323">
        <f>C77-K77</f>
        <v>18720400</v>
      </c>
      <c r="M77" s="319"/>
      <c r="N77" s="320"/>
      <c r="O77" s="320"/>
      <c r="P77" s="320"/>
      <c r="Q77" s="320"/>
      <c r="R77" s="320"/>
      <c r="S77" s="321">
        <f>L77-SUM(M77:R77)</f>
        <v>18720400</v>
      </c>
      <c r="T77" s="322">
        <f>SUM(M77:R77)</f>
        <v>0</v>
      </c>
      <c r="U77" s="323">
        <f>L77-T77</f>
        <v>18720400</v>
      </c>
      <c r="V77" s="319"/>
      <c r="W77" s="320"/>
      <c r="X77" s="320"/>
      <c r="Y77" s="320"/>
      <c r="Z77" s="320"/>
      <c r="AA77" s="320"/>
      <c r="AB77" s="321">
        <f>U77-SUM(V77:AA77)</f>
        <v>18720400</v>
      </c>
      <c r="AC77" s="322">
        <f>SUM(V77:AA77)</f>
        <v>0</v>
      </c>
      <c r="AD77" s="323">
        <f>U77-AC77</f>
        <v>18720400</v>
      </c>
      <c r="AE77" s="319"/>
      <c r="AF77" s="320"/>
      <c r="AG77" s="320"/>
      <c r="AH77" s="320"/>
      <c r="AI77" s="320"/>
      <c r="AJ77" s="320"/>
      <c r="AK77" s="320"/>
      <c r="AL77" s="320"/>
      <c r="AM77" s="320"/>
      <c r="AN77" s="321">
        <f>AD77-SUM(AE77:AM77)</f>
        <v>18720400</v>
      </c>
      <c r="AO77" s="321">
        <f>SUM(AE77:AM77)</f>
        <v>0</v>
      </c>
      <c r="AP77" s="320">
        <f>K77+T77+AC77+AO77</f>
        <v>0</v>
      </c>
      <c r="AQ77" s="347">
        <f>(K77+T77+AC77+AO77)/C77*100</f>
        <v>0</v>
      </c>
      <c r="AR77" s="297"/>
    </row>
    <row r="78" spans="1:44" s="221" customFormat="1" ht="43.5" customHeight="1">
      <c r="A78" s="348" t="s">
        <v>142</v>
      </c>
      <c r="B78" s="318"/>
      <c r="C78" s="324"/>
      <c r="D78" s="319"/>
      <c r="E78" s="319"/>
      <c r="F78" s="319"/>
      <c r="G78" s="319"/>
      <c r="H78" s="319"/>
      <c r="I78" s="319"/>
      <c r="J78" s="321"/>
      <c r="K78" s="322"/>
      <c r="L78" s="323"/>
      <c r="M78" s="325"/>
      <c r="N78" s="325"/>
      <c r="O78" s="325"/>
      <c r="P78" s="325"/>
      <c r="Q78" s="325"/>
      <c r="R78" s="325"/>
      <c r="S78" s="327"/>
      <c r="T78" s="328"/>
      <c r="U78" s="323"/>
      <c r="V78" s="319"/>
      <c r="W78" s="319"/>
      <c r="X78" s="319"/>
      <c r="Y78" s="319"/>
      <c r="Z78" s="319"/>
      <c r="AA78" s="319"/>
      <c r="AB78" s="321"/>
      <c r="AC78" s="322"/>
      <c r="AD78" s="323"/>
      <c r="AE78" s="319"/>
      <c r="AF78" s="319"/>
      <c r="AG78" s="319"/>
      <c r="AH78" s="319"/>
      <c r="AI78" s="319"/>
      <c r="AJ78" s="319"/>
      <c r="AK78" s="319"/>
      <c r="AL78" s="319"/>
      <c r="AM78" s="319"/>
      <c r="AN78" s="321"/>
      <c r="AO78" s="321"/>
      <c r="AP78" s="320"/>
      <c r="AQ78" s="347"/>
      <c r="AR78" s="297"/>
    </row>
    <row r="79" spans="1:44" s="221" customFormat="1" ht="15.75" thickBot="1">
      <c r="A79" s="346" t="s">
        <v>41</v>
      </c>
      <c r="B79" s="330">
        <v>225</v>
      </c>
      <c r="C79" s="331">
        <v>18800</v>
      </c>
      <c r="D79" s="319"/>
      <c r="E79" s="320"/>
      <c r="F79" s="320"/>
      <c r="G79" s="320"/>
      <c r="H79" s="320"/>
      <c r="I79" s="320"/>
      <c r="J79" s="321">
        <f aca="true" t="shared" si="33" ref="J78:J89">C79-SUM(D79:I79)</f>
        <v>18800</v>
      </c>
      <c r="K79" s="322">
        <f aca="true" t="shared" si="34" ref="K78:K89">SUM(D79:I79)</f>
        <v>0</v>
      </c>
      <c r="L79" s="323">
        <f aca="true" t="shared" si="35" ref="L76:L83">C79-K79</f>
        <v>18800</v>
      </c>
      <c r="M79" s="319"/>
      <c r="N79" s="320"/>
      <c r="O79" s="320"/>
      <c r="P79" s="320"/>
      <c r="Q79" s="320"/>
      <c r="R79" s="320"/>
      <c r="S79" s="321">
        <f aca="true" t="shared" si="36" ref="S76:S83">L79-SUM(M79:R79)</f>
        <v>18800</v>
      </c>
      <c r="T79" s="322">
        <f aca="true" t="shared" si="37" ref="T76:T83">SUM(M79:R79)</f>
        <v>0</v>
      </c>
      <c r="U79" s="323">
        <f aca="true" t="shared" si="38" ref="U76:U83">L79-T79</f>
        <v>18800</v>
      </c>
      <c r="V79" s="319"/>
      <c r="W79" s="320"/>
      <c r="X79" s="320"/>
      <c r="Y79" s="320"/>
      <c r="Z79" s="320"/>
      <c r="AA79" s="320"/>
      <c r="AB79" s="321">
        <f>U79-SUM(V79:AA79)</f>
        <v>18800</v>
      </c>
      <c r="AC79" s="322">
        <f aca="true" t="shared" si="39" ref="AC76:AC83">SUM(V79:AA79)</f>
        <v>0</v>
      </c>
      <c r="AD79" s="323">
        <f aca="true" t="shared" si="40" ref="AD76:AD83">U79-AC79</f>
        <v>18800</v>
      </c>
      <c r="AE79" s="319"/>
      <c r="AF79" s="320"/>
      <c r="AG79" s="320"/>
      <c r="AH79" s="320"/>
      <c r="AI79" s="320"/>
      <c r="AJ79" s="320"/>
      <c r="AK79" s="320"/>
      <c r="AL79" s="320"/>
      <c r="AM79" s="320"/>
      <c r="AN79" s="321">
        <f>AD79-SUM(AE79:AM79)</f>
        <v>18800</v>
      </c>
      <c r="AO79" s="321">
        <f>SUM(AE79:AM79)</f>
        <v>0</v>
      </c>
      <c r="AP79" s="320">
        <f>K79+T79+AC79+AO79</f>
        <v>0</v>
      </c>
      <c r="AQ79" s="347">
        <f t="shared" si="32"/>
        <v>0</v>
      </c>
      <c r="AR79" s="297"/>
    </row>
    <row r="80" spans="1:44" s="221" customFormat="1" ht="46.5" customHeight="1">
      <c r="A80" s="349" t="s">
        <v>144</v>
      </c>
      <c r="B80" s="350"/>
      <c r="C80" s="351"/>
      <c r="D80" s="352"/>
      <c r="E80" s="352"/>
      <c r="F80" s="352"/>
      <c r="G80" s="352"/>
      <c r="H80" s="352"/>
      <c r="I80" s="352"/>
      <c r="J80" s="353"/>
      <c r="K80" s="354"/>
      <c r="L80" s="355"/>
      <c r="M80" s="356"/>
      <c r="N80" s="356"/>
      <c r="O80" s="356"/>
      <c r="P80" s="356"/>
      <c r="Q80" s="356"/>
      <c r="R80" s="356"/>
      <c r="S80" s="357"/>
      <c r="T80" s="358"/>
      <c r="U80" s="355"/>
      <c r="V80" s="352"/>
      <c r="W80" s="352"/>
      <c r="X80" s="352"/>
      <c r="Y80" s="352"/>
      <c r="Z80" s="352"/>
      <c r="AA80" s="352"/>
      <c r="AB80" s="353"/>
      <c r="AC80" s="354"/>
      <c r="AD80" s="355"/>
      <c r="AE80" s="352"/>
      <c r="AF80" s="352"/>
      <c r="AG80" s="352"/>
      <c r="AH80" s="352"/>
      <c r="AI80" s="352"/>
      <c r="AJ80" s="352"/>
      <c r="AK80" s="352"/>
      <c r="AL80" s="352"/>
      <c r="AM80" s="352"/>
      <c r="AN80" s="353"/>
      <c r="AO80" s="353"/>
      <c r="AP80" s="359"/>
      <c r="AQ80" s="360"/>
      <c r="AR80" s="297"/>
    </row>
    <row r="81" spans="1:44" s="221" customFormat="1" ht="15">
      <c r="A81" s="346" t="s">
        <v>41</v>
      </c>
      <c r="B81" s="330">
        <v>346</v>
      </c>
      <c r="C81" s="331">
        <v>250000</v>
      </c>
      <c r="D81" s="319"/>
      <c r="E81" s="320"/>
      <c r="F81" s="320"/>
      <c r="G81" s="320"/>
      <c r="H81" s="320"/>
      <c r="I81" s="320"/>
      <c r="J81" s="321">
        <f t="shared" si="33"/>
        <v>250000</v>
      </c>
      <c r="K81" s="322">
        <f t="shared" si="34"/>
        <v>0</v>
      </c>
      <c r="L81" s="323">
        <f t="shared" si="35"/>
        <v>250000</v>
      </c>
      <c r="M81" s="319"/>
      <c r="N81" s="320"/>
      <c r="O81" s="320">
        <v>74925</v>
      </c>
      <c r="P81" s="320"/>
      <c r="Q81" s="320"/>
      <c r="R81" s="320"/>
      <c r="S81" s="321">
        <f t="shared" si="36"/>
        <v>175075</v>
      </c>
      <c r="T81" s="322">
        <f t="shared" si="37"/>
        <v>74925</v>
      </c>
      <c r="U81" s="323">
        <f t="shared" si="38"/>
        <v>175075</v>
      </c>
      <c r="V81" s="319"/>
      <c r="W81" s="320"/>
      <c r="X81" s="320"/>
      <c r="Y81" s="320"/>
      <c r="Z81" s="320"/>
      <c r="AA81" s="320"/>
      <c r="AB81" s="321">
        <f>U81-SUM(V81:AA81)</f>
        <v>175075</v>
      </c>
      <c r="AC81" s="322">
        <f t="shared" si="39"/>
        <v>0</v>
      </c>
      <c r="AD81" s="323">
        <f t="shared" si="40"/>
        <v>175075</v>
      </c>
      <c r="AE81" s="319"/>
      <c r="AF81" s="320"/>
      <c r="AG81" s="320"/>
      <c r="AH81" s="320"/>
      <c r="AI81" s="320"/>
      <c r="AJ81" s="320"/>
      <c r="AK81" s="320"/>
      <c r="AL81" s="320"/>
      <c r="AM81" s="320"/>
      <c r="AN81" s="321">
        <f>AD81-SUM(AE81:AL81)</f>
        <v>175075</v>
      </c>
      <c r="AO81" s="321">
        <f>SUM(AE81:AK81)</f>
        <v>0</v>
      </c>
      <c r="AP81" s="320">
        <f>K81+T81+AC81+AO81</f>
        <v>74925</v>
      </c>
      <c r="AQ81" s="347">
        <f t="shared" si="32"/>
        <v>29.970000000000002</v>
      </c>
      <c r="AR81" s="297"/>
    </row>
    <row r="82" spans="1:44" s="221" customFormat="1" ht="48" customHeight="1">
      <c r="A82" s="348" t="s">
        <v>138</v>
      </c>
      <c r="B82" s="318"/>
      <c r="C82" s="324"/>
      <c r="D82" s="319"/>
      <c r="E82" s="319"/>
      <c r="F82" s="319"/>
      <c r="G82" s="319"/>
      <c r="H82" s="319"/>
      <c r="I82" s="319"/>
      <c r="J82" s="321"/>
      <c r="K82" s="322"/>
      <c r="L82" s="323"/>
      <c r="M82" s="325"/>
      <c r="N82" s="325"/>
      <c r="O82" s="325"/>
      <c r="P82" s="325"/>
      <c r="Q82" s="325"/>
      <c r="R82" s="325"/>
      <c r="S82" s="327"/>
      <c r="T82" s="328"/>
      <c r="U82" s="323"/>
      <c r="V82" s="319"/>
      <c r="W82" s="319"/>
      <c r="X82" s="319"/>
      <c r="Y82" s="319"/>
      <c r="Z82" s="319"/>
      <c r="AA82" s="319"/>
      <c r="AB82" s="321"/>
      <c r="AC82" s="322"/>
      <c r="AD82" s="323"/>
      <c r="AE82" s="319"/>
      <c r="AF82" s="319"/>
      <c r="AG82" s="319"/>
      <c r="AH82" s="319"/>
      <c r="AI82" s="319"/>
      <c r="AJ82" s="319"/>
      <c r="AK82" s="319"/>
      <c r="AL82" s="319"/>
      <c r="AM82" s="319"/>
      <c r="AN82" s="321"/>
      <c r="AO82" s="321"/>
      <c r="AP82" s="320"/>
      <c r="AQ82" s="347"/>
      <c r="AR82" s="297"/>
    </row>
    <row r="83" spans="1:44" s="371" customFormat="1" ht="15.75" thickBot="1">
      <c r="A83" s="346" t="s">
        <v>41</v>
      </c>
      <c r="B83" s="362">
        <v>346</v>
      </c>
      <c r="C83" s="363">
        <v>250</v>
      </c>
      <c r="D83" s="364"/>
      <c r="E83" s="365"/>
      <c r="F83" s="365"/>
      <c r="G83" s="365"/>
      <c r="H83" s="365"/>
      <c r="I83" s="365"/>
      <c r="J83" s="366">
        <f t="shared" si="33"/>
        <v>250</v>
      </c>
      <c r="K83" s="367">
        <f t="shared" si="34"/>
        <v>0</v>
      </c>
      <c r="L83" s="368">
        <f t="shared" si="35"/>
        <v>250</v>
      </c>
      <c r="M83" s="364"/>
      <c r="N83" s="365"/>
      <c r="O83" s="365">
        <v>75</v>
      </c>
      <c r="P83" s="365"/>
      <c r="Q83" s="365"/>
      <c r="R83" s="365"/>
      <c r="S83" s="366">
        <f t="shared" si="36"/>
        <v>175</v>
      </c>
      <c r="T83" s="367">
        <f t="shared" si="37"/>
        <v>75</v>
      </c>
      <c r="U83" s="368">
        <f t="shared" si="38"/>
        <v>175</v>
      </c>
      <c r="V83" s="364"/>
      <c r="W83" s="365"/>
      <c r="X83" s="365"/>
      <c r="Y83" s="365"/>
      <c r="Z83" s="365"/>
      <c r="AA83" s="365"/>
      <c r="AB83" s="366">
        <f>U83-SUM(V83:AA83)</f>
        <v>175</v>
      </c>
      <c r="AC83" s="367">
        <f t="shared" si="39"/>
        <v>0</v>
      </c>
      <c r="AD83" s="368">
        <f t="shared" si="40"/>
        <v>175</v>
      </c>
      <c r="AE83" s="364"/>
      <c r="AF83" s="365"/>
      <c r="AG83" s="365"/>
      <c r="AH83" s="365"/>
      <c r="AI83" s="365"/>
      <c r="AJ83" s="365"/>
      <c r="AK83" s="365"/>
      <c r="AL83" s="365"/>
      <c r="AM83" s="365"/>
      <c r="AN83" s="366">
        <f>AD83-SUM(AE83:AL83)</f>
        <v>175</v>
      </c>
      <c r="AO83" s="366">
        <f>SUM(AE83:AK83)</f>
        <v>0</v>
      </c>
      <c r="AP83" s="365">
        <f>K83+T83+AC83+AO83</f>
        <v>75</v>
      </c>
      <c r="AQ83" s="369">
        <f t="shared" si="32"/>
        <v>30</v>
      </c>
      <c r="AR83" s="370"/>
    </row>
    <row r="84" spans="1:44" s="221" customFormat="1" ht="36" customHeight="1" hidden="1">
      <c r="A84" s="348" t="s">
        <v>134</v>
      </c>
      <c r="B84" s="318"/>
      <c r="C84" s="324">
        <f>SUM(C85:C89)</f>
        <v>0</v>
      </c>
      <c r="D84" s="319"/>
      <c r="E84" s="319"/>
      <c r="F84" s="319"/>
      <c r="G84" s="319"/>
      <c r="H84" s="319"/>
      <c r="I84" s="319">
        <f>SUM(I86:I89)</f>
        <v>0</v>
      </c>
      <c r="J84" s="321">
        <f t="shared" si="33"/>
        <v>0</v>
      </c>
      <c r="K84" s="322">
        <f t="shared" si="34"/>
        <v>0</v>
      </c>
      <c r="L84" s="323">
        <f aca="true" t="shared" si="41" ref="L84:L89">C84-K84</f>
        <v>0</v>
      </c>
      <c r="M84" s="325">
        <f aca="true" t="shared" si="42" ref="M84:R84">SUM(M86:M89)</f>
        <v>0</v>
      </c>
      <c r="N84" s="325">
        <f t="shared" si="42"/>
        <v>0</v>
      </c>
      <c r="O84" s="325">
        <f t="shared" si="42"/>
        <v>0</v>
      </c>
      <c r="P84" s="325">
        <f t="shared" si="42"/>
        <v>0</v>
      </c>
      <c r="Q84" s="325">
        <f t="shared" si="42"/>
        <v>0</v>
      </c>
      <c r="R84" s="325">
        <f t="shared" si="42"/>
        <v>0</v>
      </c>
      <c r="S84" s="327">
        <f aca="true" t="shared" si="43" ref="S84:S89">L84-SUM(M84:R84)</f>
        <v>0</v>
      </c>
      <c r="T84" s="328">
        <f aca="true" t="shared" si="44" ref="T84:T89">SUM(M84:R84)</f>
        <v>0</v>
      </c>
      <c r="U84" s="323">
        <f aca="true" t="shared" si="45" ref="U84:U89">L84-T84</f>
        <v>0</v>
      </c>
      <c r="V84" s="319">
        <f aca="true" t="shared" si="46" ref="V84:AA84">SUM(V85:V89)</f>
        <v>0</v>
      </c>
      <c r="W84" s="319">
        <f t="shared" si="46"/>
        <v>0</v>
      </c>
      <c r="X84" s="319">
        <f t="shared" si="46"/>
        <v>0</v>
      </c>
      <c r="Y84" s="319">
        <f t="shared" si="46"/>
        <v>0</v>
      </c>
      <c r="Z84" s="319">
        <f t="shared" si="46"/>
        <v>0</v>
      </c>
      <c r="AA84" s="319">
        <f t="shared" si="46"/>
        <v>0</v>
      </c>
      <c r="AB84" s="321">
        <f aca="true" t="shared" si="47" ref="AB84:AB89">U84-SUM(V84:AA84)</f>
        <v>0</v>
      </c>
      <c r="AC84" s="322">
        <f aca="true" t="shared" si="48" ref="AC84:AC89">SUM(V84:AA84)</f>
        <v>0</v>
      </c>
      <c r="AD84" s="323">
        <f aca="true" t="shared" si="49" ref="AD84:AD89">U84-AC84</f>
        <v>0</v>
      </c>
      <c r="AE84" s="319">
        <f aca="true" t="shared" si="50" ref="AE84:AL84">SUM(AE86:AE89)</f>
        <v>0</v>
      </c>
      <c r="AF84" s="319">
        <f t="shared" si="50"/>
        <v>0</v>
      </c>
      <c r="AG84" s="319">
        <f t="shared" si="50"/>
        <v>0</v>
      </c>
      <c r="AH84" s="319">
        <f t="shared" si="50"/>
        <v>0</v>
      </c>
      <c r="AI84" s="319">
        <f t="shared" si="50"/>
        <v>0</v>
      </c>
      <c r="AJ84" s="319">
        <f t="shared" si="50"/>
        <v>0</v>
      </c>
      <c r="AK84" s="319">
        <f t="shared" si="50"/>
        <v>0</v>
      </c>
      <c r="AL84" s="319">
        <f t="shared" si="50"/>
        <v>0</v>
      </c>
      <c r="AM84" s="319"/>
      <c r="AN84" s="321">
        <f aca="true" t="shared" si="51" ref="AN84:AN89">AD84-SUM(AE84:AL84)</f>
        <v>0</v>
      </c>
      <c r="AO84" s="321">
        <f aca="true" t="shared" si="52" ref="AO84:AO89">SUM(AE84:AK84)</f>
        <v>0</v>
      </c>
      <c r="AP84" s="320">
        <f aca="true" t="shared" si="53" ref="AP84:AP89">K84+T84+AC84+AO84</f>
        <v>0</v>
      </c>
      <c r="AQ84" s="347" t="e">
        <f t="shared" si="32"/>
        <v>#DIV/0!</v>
      </c>
      <c r="AR84" s="297"/>
    </row>
    <row r="85" spans="1:44" s="221" customFormat="1" ht="15" hidden="1">
      <c r="A85" s="346" t="s">
        <v>135</v>
      </c>
      <c r="B85" s="330">
        <v>225</v>
      </c>
      <c r="C85" s="331"/>
      <c r="D85" s="319"/>
      <c r="E85" s="320"/>
      <c r="F85" s="320"/>
      <c r="G85" s="320"/>
      <c r="H85" s="320"/>
      <c r="I85" s="320"/>
      <c r="J85" s="321">
        <f t="shared" si="33"/>
        <v>0</v>
      </c>
      <c r="K85" s="322">
        <f t="shared" si="34"/>
        <v>0</v>
      </c>
      <c r="L85" s="323">
        <f t="shared" si="41"/>
        <v>0</v>
      </c>
      <c r="M85" s="319"/>
      <c r="N85" s="320"/>
      <c r="O85" s="320"/>
      <c r="P85" s="320"/>
      <c r="Q85" s="320"/>
      <c r="R85" s="320"/>
      <c r="S85" s="321">
        <f t="shared" si="43"/>
        <v>0</v>
      </c>
      <c r="T85" s="322">
        <f t="shared" si="44"/>
        <v>0</v>
      </c>
      <c r="U85" s="323">
        <f t="shared" si="45"/>
        <v>0</v>
      </c>
      <c r="V85" s="319"/>
      <c r="W85" s="320"/>
      <c r="X85" s="320"/>
      <c r="Y85" s="320"/>
      <c r="Z85" s="320"/>
      <c r="AA85" s="320"/>
      <c r="AB85" s="321">
        <f t="shared" si="47"/>
        <v>0</v>
      </c>
      <c r="AC85" s="322">
        <f t="shared" si="48"/>
        <v>0</v>
      </c>
      <c r="AD85" s="323">
        <f t="shared" si="49"/>
        <v>0</v>
      </c>
      <c r="AE85" s="319"/>
      <c r="AF85" s="320"/>
      <c r="AG85" s="320"/>
      <c r="AH85" s="320"/>
      <c r="AI85" s="320"/>
      <c r="AJ85" s="320"/>
      <c r="AK85" s="320"/>
      <c r="AL85" s="320"/>
      <c r="AM85" s="320"/>
      <c r="AN85" s="321">
        <f t="shared" si="51"/>
        <v>0</v>
      </c>
      <c r="AO85" s="321">
        <f t="shared" si="52"/>
        <v>0</v>
      </c>
      <c r="AP85" s="320">
        <f t="shared" si="53"/>
        <v>0</v>
      </c>
      <c r="AQ85" s="347" t="e">
        <f t="shared" si="32"/>
        <v>#DIV/0!</v>
      </c>
      <c r="AR85" s="297"/>
    </row>
    <row r="86" spans="1:44" s="221" customFormat="1" ht="15" hidden="1">
      <c r="A86" s="346" t="s">
        <v>39</v>
      </c>
      <c r="B86" s="330">
        <v>225</v>
      </c>
      <c r="C86" s="331"/>
      <c r="D86" s="319"/>
      <c r="E86" s="320"/>
      <c r="F86" s="320"/>
      <c r="G86" s="320"/>
      <c r="H86" s="320"/>
      <c r="I86" s="320"/>
      <c r="J86" s="321">
        <f t="shared" si="33"/>
        <v>0</v>
      </c>
      <c r="K86" s="322">
        <f t="shared" si="34"/>
        <v>0</v>
      </c>
      <c r="L86" s="323">
        <f t="shared" si="41"/>
        <v>0</v>
      </c>
      <c r="M86" s="319"/>
      <c r="N86" s="320"/>
      <c r="O86" s="320"/>
      <c r="P86" s="320"/>
      <c r="Q86" s="320"/>
      <c r="R86" s="320"/>
      <c r="S86" s="321">
        <f t="shared" si="43"/>
        <v>0</v>
      </c>
      <c r="T86" s="322">
        <f t="shared" si="44"/>
        <v>0</v>
      </c>
      <c r="U86" s="323">
        <f t="shared" si="45"/>
        <v>0</v>
      </c>
      <c r="V86" s="319"/>
      <c r="W86" s="320"/>
      <c r="X86" s="320"/>
      <c r="Y86" s="320"/>
      <c r="Z86" s="320"/>
      <c r="AA86" s="320"/>
      <c r="AB86" s="321">
        <f t="shared" si="47"/>
        <v>0</v>
      </c>
      <c r="AC86" s="322">
        <f t="shared" si="48"/>
        <v>0</v>
      </c>
      <c r="AD86" s="323">
        <f t="shared" si="49"/>
        <v>0</v>
      </c>
      <c r="AE86" s="319"/>
      <c r="AF86" s="320"/>
      <c r="AG86" s="320"/>
      <c r="AH86" s="320"/>
      <c r="AI86" s="320"/>
      <c r="AJ86" s="320"/>
      <c r="AK86" s="320"/>
      <c r="AL86" s="320"/>
      <c r="AM86" s="320"/>
      <c r="AN86" s="321">
        <f t="shared" si="51"/>
        <v>0</v>
      </c>
      <c r="AO86" s="321">
        <f t="shared" si="52"/>
        <v>0</v>
      </c>
      <c r="AP86" s="320">
        <f t="shared" si="53"/>
        <v>0</v>
      </c>
      <c r="AQ86" s="347" t="e">
        <f>(K86+T86+AC86+AO86)/C86*100</f>
        <v>#DIV/0!</v>
      </c>
      <c r="AR86" s="297"/>
    </row>
    <row r="87" spans="1:256" s="297" customFormat="1" ht="15" hidden="1">
      <c r="A87" s="346" t="s">
        <v>40</v>
      </c>
      <c r="B87" s="330">
        <v>225</v>
      </c>
      <c r="C87" s="331"/>
      <c r="D87" s="319"/>
      <c r="E87" s="320"/>
      <c r="F87" s="320"/>
      <c r="G87" s="320"/>
      <c r="H87" s="320"/>
      <c r="I87" s="320"/>
      <c r="J87" s="321">
        <f t="shared" si="33"/>
        <v>0</v>
      </c>
      <c r="K87" s="322">
        <f t="shared" si="34"/>
        <v>0</v>
      </c>
      <c r="L87" s="323">
        <f t="shared" si="41"/>
        <v>0</v>
      </c>
      <c r="M87" s="319"/>
      <c r="N87" s="320"/>
      <c r="O87" s="320"/>
      <c r="P87" s="320"/>
      <c r="Q87" s="320"/>
      <c r="R87" s="320"/>
      <c r="S87" s="321">
        <f t="shared" si="43"/>
        <v>0</v>
      </c>
      <c r="T87" s="322">
        <f t="shared" si="44"/>
        <v>0</v>
      </c>
      <c r="U87" s="323">
        <f t="shared" si="45"/>
        <v>0</v>
      </c>
      <c r="V87" s="319"/>
      <c r="W87" s="320"/>
      <c r="X87" s="320"/>
      <c r="Y87" s="320"/>
      <c r="Z87" s="320"/>
      <c r="AA87" s="320"/>
      <c r="AB87" s="321">
        <f t="shared" si="47"/>
        <v>0</v>
      </c>
      <c r="AC87" s="322">
        <f t="shared" si="48"/>
        <v>0</v>
      </c>
      <c r="AD87" s="323">
        <f t="shared" si="49"/>
        <v>0</v>
      </c>
      <c r="AE87" s="319"/>
      <c r="AF87" s="320"/>
      <c r="AG87" s="320"/>
      <c r="AH87" s="320"/>
      <c r="AI87" s="320"/>
      <c r="AJ87" s="320"/>
      <c r="AK87" s="320"/>
      <c r="AL87" s="320"/>
      <c r="AM87" s="320"/>
      <c r="AN87" s="321">
        <f t="shared" si="51"/>
        <v>0</v>
      </c>
      <c r="AO87" s="321">
        <f t="shared" si="52"/>
        <v>0</v>
      </c>
      <c r="AP87" s="320">
        <f t="shared" si="53"/>
        <v>0</v>
      </c>
      <c r="AQ87" s="347" t="e">
        <f>(K87+T87+AC87+AO87)/C87*100</f>
        <v>#DIV/0!</v>
      </c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  <c r="BO87" s="221"/>
      <c r="BP87" s="221"/>
      <c r="BQ87" s="221"/>
      <c r="BR87" s="221"/>
      <c r="BS87" s="221"/>
      <c r="BT87" s="221"/>
      <c r="BU87" s="221"/>
      <c r="BV87" s="221"/>
      <c r="BW87" s="221"/>
      <c r="BX87" s="221"/>
      <c r="BY87" s="221"/>
      <c r="BZ87" s="221"/>
      <c r="CA87" s="221"/>
      <c r="CB87" s="221"/>
      <c r="CC87" s="221"/>
      <c r="CD87" s="221"/>
      <c r="CE87" s="221"/>
      <c r="CF87" s="221"/>
      <c r="CG87" s="221"/>
      <c r="CH87" s="221"/>
      <c r="CI87" s="221"/>
      <c r="CJ87" s="221"/>
      <c r="CK87" s="221"/>
      <c r="CL87" s="221"/>
      <c r="CM87" s="221"/>
      <c r="CN87" s="221"/>
      <c r="CO87" s="221"/>
      <c r="CP87" s="221"/>
      <c r="CQ87" s="221"/>
      <c r="CR87" s="221"/>
      <c r="CS87" s="221"/>
      <c r="CT87" s="221"/>
      <c r="CU87" s="221"/>
      <c r="CV87" s="221"/>
      <c r="CW87" s="221"/>
      <c r="CX87" s="221"/>
      <c r="CY87" s="221"/>
      <c r="CZ87" s="221"/>
      <c r="DA87" s="221"/>
      <c r="DB87" s="221"/>
      <c r="DC87" s="221"/>
      <c r="DD87" s="221"/>
      <c r="DE87" s="221"/>
      <c r="DF87" s="221"/>
      <c r="DG87" s="221"/>
      <c r="DH87" s="221"/>
      <c r="DI87" s="221"/>
      <c r="DJ87" s="221"/>
      <c r="DK87" s="221"/>
      <c r="DL87" s="221"/>
      <c r="DM87" s="221"/>
      <c r="DN87" s="221"/>
      <c r="DO87" s="221"/>
      <c r="DP87" s="221"/>
      <c r="DQ87" s="221"/>
      <c r="DR87" s="221"/>
      <c r="DS87" s="221"/>
      <c r="DT87" s="221"/>
      <c r="DU87" s="221"/>
      <c r="DV87" s="221"/>
      <c r="DW87" s="221"/>
      <c r="DX87" s="221"/>
      <c r="DY87" s="221"/>
      <c r="DZ87" s="221"/>
      <c r="EA87" s="221"/>
      <c r="EB87" s="221"/>
      <c r="EC87" s="221"/>
      <c r="ED87" s="221"/>
      <c r="EE87" s="221"/>
      <c r="EF87" s="221"/>
      <c r="EG87" s="221"/>
      <c r="EH87" s="221"/>
      <c r="EI87" s="221"/>
      <c r="EJ87" s="221"/>
      <c r="EK87" s="221"/>
      <c r="EL87" s="221"/>
      <c r="EM87" s="221"/>
      <c r="EN87" s="221"/>
      <c r="EO87" s="221"/>
      <c r="EP87" s="221"/>
      <c r="EQ87" s="221"/>
      <c r="ER87" s="221"/>
      <c r="ES87" s="221"/>
      <c r="ET87" s="221"/>
      <c r="EU87" s="221"/>
      <c r="EV87" s="221"/>
      <c r="EW87" s="221"/>
      <c r="EX87" s="221"/>
      <c r="EY87" s="221"/>
      <c r="EZ87" s="221"/>
      <c r="FA87" s="221"/>
      <c r="FB87" s="221"/>
      <c r="FC87" s="221"/>
      <c r="FD87" s="221"/>
      <c r="FE87" s="221"/>
      <c r="FF87" s="221"/>
      <c r="FG87" s="221"/>
      <c r="FH87" s="221"/>
      <c r="FI87" s="221"/>
      <c r="FJ87" s="221"/>
      <c r="FK87" s="221"/>
      <c r="FL87" s="221"/>
      <c r="FM87" s="221"/>
      <c r="FN87" s="221"/>
      <c r="FO87" s="221"/>
      <c r="FP87" s="221"/>
      <c r="FQ87" s="221"/>
      <c r="FR87" s="221"/>
      <c r="FS87" s="221"/>
      <c r="FT87" s="221"/>
      <c r="FU87" s="221"/>
      <c r="FV87" s="221"/>
      <c r="FW87" s="221"/>
      <c r="FX87" s="221"/>
      <c r="FY87" s="221"/>
      <c r="FZ87" s="221"/>
      <c r="GA87" s="221"/>
      <c r="GB87" s="221"/>
      <c r="GC87" s="221"/>
      <c r="GD87" s="221"/>
      <c r="GE87" s="221"/>
      <c r="GF87" s="221"/>
      <c r="GG87" s="221"/>
      <c r="GH87" s="221"/>
      <c r="GI87" s="221"/>
      <c r="GJ87" s="221"/>
      <c r="GK87" s="221"/>
      <c r="GL87" s="221"/>
      <c r="GM87" s="221"/>
      <c r="GN87" s="221"/>
      <c r="GO87" s="221"/>
      <c r="GP87" s="221"/>
      <c r="GQ87" s="221"/>
      <c r="GR87" s="221"/>
      <c r="GS87" s="221"/>
      <c r="GT87" s="221"/>
      <c r="GU87" s="221"/>
      <c r="GV87" s="221"/>
      <c r="GW87" s="221"/>
      <c r="GX87" s="221"/>
      <c r="GY87" s="221"/>
      <c r="GZ87" s="221"/>
      <c r="HA87" s="221"/>
      <c r="HB87" s="221"/>
      <c r="HC87" s="221"/>
      <c r="HD87" s="221"/>
      <c r="HE87" s="221"/>
      <c r="HF87" s="221"/>
      <c r="HG87" s="221"/>
      <c r="HH87" s="221"/>
      <c r="HI87" s="221"/>
      <c r="HJ87" s="221"/>
      <c r="HK87" s="221"/>
      <c r="HL87" s="221"/>
      <c r="HM87" s="221"/>
      <c r="HN87" s="221"/>
      <c r="HO87" s="221"/>
      <c r="HP87" s="221"/>
      <c r="HQ87" s="221"/>
      <c r="HR87" s="221"/>
      <c r="HS87" s="221"/>
      <c r="HT87" s="221"/>
      <c r="HU87" s="221"/>
      <c r="HV87" s="221"/>
      <c r="HW87" s="221"/>
      <c r="HX87" s="221"/>
      <c r="HY87" s="221"/>
      <c r="HZ87" s="221"/>
      <c r="IA87" s="221"/>
      <c r="IB87" s="221"/>
      <c r="IC87" s="221"/>
      <c r="ID87" s="221"/>
      <c r="IE87" s="221"/>
      <c r="IF87" s="221"/>
      <c r="IG87" s="221"/>
      <c r="IH87" s="221"/>
      <c r="II87" s="221"/>
      <c r="IJ87" s="221"/>
      <c r="IK87" s="221"/>
      <c r="IL87" s="221"/>
      <c r="IM87" s="221"/>
      <c r="IN87" s="221"/>
      <c r="IO87" s="221"/>
      <c r="IP87" s="221"/>
      <c r="IQ87" s="221"/>
      <c r="IR87" s="221"/>
      <c r="IS87" s="221"/>
      <c r="IT87" s="221"/>
      <c r="IU87" s="221"/>
      <c r="IV87" s="221"/>
    </row>
    <row r="88" spans="1:256" s="297" customFormat="1" ht="15" hidden="1">
      <c r="A88" s="346" t="s">
        <v>136</v>
      </c>
      <c r="B88" s="330">
        <v>293</v>
      </c>
      <c r="C88" s="331"/>
      <c r="D88" s="319"/>
      <c r="E88" s="320"/>
      <c r="F88" s="320"/>
      <c r="G88" s="320"/>
      <c r="H88" s="320"/>
      <c r="I88" s="320"/>
      <c r="J88" s="321">
        <f t="shared" si="33"/>
        <v>0</v>
      </c>
      <c r="K88" s="322">
        <f t="shared" si="34"/>
        <v>0</v>
      </c>
      <c r="L88" s="323">
        <f t="shared" si="41"/>
        <v>0</v>
      </c>
      <c r="M88" s="319"/>
      <c r="N88" s="320"/>
      <c r="O88" s="320"/>
      <c r="P88" s="320"/>
      <c r="Q88" s="320"/>
      <c r="R88" s="320"/>
      <c r="S88" s="321">
        <f t="shared" si="43"/>
        <v>0</v>
      </c>
      <c r="T88" s="322">
        <f t="shared" si="44"/>
        <v>0</v>
      </c>
      <c r="U88" s="323">
        <f t="shared" si="45"/>
        <v>0</v>
      </c>
      <c r="V88" s="319"/>
      <c r="W88" s="320"/>
      <c r="X88" s="320"/>
      <c r="Y88" s="320"/>
      <c r="Z88" s="320"/>
      <c r="AA88" s="320"/>
      <c r="AB88" s="321">
        <f t="shared" si="47"/>
        <v>0</v>
      </c>
      <c r="AC88" s="322">
        <f t="shared" si="48"/>
        <v>0</v>
      </c>
      <c r="AD88" s="323">
        <f t="shared" si="49"/>
        <v>0</v>
      </c>
      <c r="AE88" s="319"/>
      <c r="AF88" s="320"/>
      <c r="AG88" s="320"/>
      <c r="AH88" s="320"/>
      <c r="AI88" s="320"/>
      <c r="AJ88" s="320"/>
      <c r="AK88" s="320"/>
      <c r="AL88" s="320"/>
      <c r="AM88" s="320"/>
      <c r="AN88" s="321">
        <f t="shared" si="51"/>
        <v>0</v>
      </c>
      <c r="AO88" s="321">
        <f t="shared" si="52"/>
        <v>0</v>
      </c>
      <c r="AP88" s="320">
        <f t="shared" si="53"/>
        <v>0</v>
      </c>
      <c r="AQ88" s="347" t="e">
        <f>(K88+T88+AC88+AO88)/C88*100</f>
        <v>#DIV/0!</v>
      </c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  <c r="BJ88" s="221"/>
      <c r="BK88" s="221"/>
      <c r="BL88" s="221"/>
      <c r="BM88" s="221"/>
      <c r="BN88" s="221"/>
      <c r="BO88" s="221"/>
      <c r="BP88" s="221"/>
      <c r="BQ88" s="221"/>
      <c r="BR88" s="221"/>
      <c r="BS88" s="221"/>
      <c r="BT88" s="221"/>
      <c r="BU88" s="221"/>
      <c r="BV88" s="221"/>
      <c r="BW88" s="221"/>
      <c r="BX88" s="221"/>
      <c r="BY88" s="221"/>
      <c r="BZ88" s="221"/>
      <c r="CA88" s="221"/>
      <c r="CB88" s="221"/>
      <c r="CC88" s="221"/>
      <c r="CD88" s="221"/>
      <c r="CE88" s="221"/>
      <c r="CF88" s="221"/>
      <c r="CG88" s="221"/>
      <c r="CH88" s="221"/>
      <c r="CI88" s="221"/>
      <c r="CJ88" s="221"/>
      <c r="CK88" s="221"/>
      <c r="CL88" s="221"/>
      <c r="CM88" s="221"/>
      <c r="CN88" s="221"/>
      <c r="CO88" s="221"/>
      <c r="CP88" s="221"/>
      <c r="CQ88" s="221"/>
      <c r="CR88" s="221"/>
      <c r="CS88" s="221"/>
      <c r="CT88" s="221"/>
      <c r="CU88" s="221"/>
      <c r="CV88" s="221"/>
      <c r="CW88" s="221"/>
      <c r="CX88" s="221"/>
      <c r="CY88" s="221"/>
      <c r="CZ88" s="221"/>
      <c r="DA88" s="221"/>
      <c r="DB88" s="221"/>
      <c r="DC88" s="221"/>
      <c r="DD88" s="221"/>
      <c r="DE88" s="221"/>
      <c r="DF88" s="221"/>
      <c r="DG88" s="221"/>
      <c r="DH88" s="221"/>
      <c r="DI88" s="221"/>
      <c r="DJ88" s="221"/>
      <c r="DK88" s="221"/>
      <c r="DL88" s="221"/>
      <c r="DM88" s="221"/>
      <c r="DN88" s="221"/>
      <c r="DO88" s="221"/>
      <c r="DP88" s="221"/>
      <c r="DQ88" s="221"/>
      <c r="DR88" s="221"/>
      <c r="DS88" s="221"/>
      <c r="DT88" s="221"/>
      <c r="DU88" s="221"/>
      <c r="DV88" s="221"/>
      <c r="DW88" s="221"/>
      <c r="DX88" s="221"/>
      <c r="DY88" s="221"/>
      <c r="DZ88" s="221"/>
      <c r="EA88" s="221"/>
      <c r="EB88" s="221"/>
      <c r="EC88" s="221"/>
      <c r="ED88" s="221"/>
      <c r="EE88" s="221"/>
      <c r="EF88" s="221"/>
      <c r="EG88" s="221"/>
      <c r="EH88" s="221"/>
      <c r="EI88" s="221"/>
      <c r="EJ88" s="221"/>
      <c r="EK88" s="221"/>
      <c r="EL88" s="221"/>
      <c r="EM88" s="221"/>
      <c r="EN88" s="221"/>
      <c r="EO88" s="221"/>
      <c r="EP88" s="221"/>
      <c r="EQ88" s="221"/>
      <c r="ER88" s="221"/>
      <c r="ES88" s="221"/>
      <c r="ET88" s="221"/>
      <c r="EU88" s="221"/>
      <c r="EV88" s="221"/>
      <c r="EW88" s="221"/>
      <c r="EX88" s="221"/>
      <c r="EY88" s="221"/>
      <c r="EZ88" s="221"/>
      <c r="FA88" s="221"/>
      <c r="FB88" s="221"/>
      <c r="FC88" s="221"/>
      <c r="FD88" s="221"/>
      <c r="FE88" s="221"/>
      <c r="FF88" s="221"/>
      <c r="FG88" s="221"/>
      <c r="FH88" s="221"/>
      <c r="FI88" s="221"/>
      <c r="FJ88" s="221"/>
      <c r="FK88" s="221"/>
      <c r="FL88" s="221"/>
      <c r="FM88" s="221"/>
      <c r="FN88" s="221"/>
      <c r="FO88" s="221"/>
      <c r="FP88" s="221"/>
      <c r="FQ88" s="221"/>
      <c r="FR88" s="221"/>
      <c r="FS88" s="221"/>
      <c r="FT88" s="221"/>
      <c r="FU88" s="221"/>
      <c r="FV88" s="221"/>
      <c r="FW88" s="221"/>
      <c r="FX88" s="221"/>
      <c r="FY88" s="221"/>
      <c r="FZ88" s="221"/>
      <c r="GA88" s="221"/>
      <c r="GB88" s="221"/>
      <c r="GC88" s="221"/>
      <c r="GD88" s="221"/>
      <c r="GE88" s="221"/>
      <c r="GF88" s="221"/>
      <c r="GG88" s="221"/>
      <c r="GH88" s="221"/>
      <c r="GI88" s="221"/>
      <c r="GJ88" s="221"/>
      <c r="GK88" s="221"/>
      <c r="GL88" s="221"/>
      <c r="GM88" s="221"/>
      <c r="GN88" s="221"/>
      <c r="GO88" s="221"/>
      <c r="GP88" s="221"/>
      <c r="GQ88" s="221"/>
      <c r="GR88" s="221"/>
      <c r="GS88" s="221"/>
      <c r="GT88" s="221"/>
      <c r="GU88" s="221"/>
      <c r="GV88" s="221"/>
      <c r="GW88" s="221"/>
      <c r="GX88" s="221"/>
      <c r="GY88" s="221"/>
      <c r="GZ88" s="221"/>
      <c r="HA88" s="221"/>
      <c r="HB88" s="221"/>
      <c r="HC88" s="221"/>
      <c r="HD88" s="221"/>
      <c r="HE88" s="221"/>
      <c r="HF88" s="221"/>
      <c r="HG88" s="221"/>
      <c r="HH88" s="221"/>
      <c r="HI88" s="221"/>
      <c r="HJ88" s="221"/>
      <c r="HK88" s="221"/>
      <c r="HL88" s="221"/>
      <c r="HM88" s="221"/>
      <c r="HN88" s="221"/>
      <c r="HO88" s="221"/>
      <c r="HP88" s="221"/>
      <c r="HQ88" s="221"/>
      <c r="HR88" s="221"/>
      <c r="HS88" s="221"/>
      <c r="HT88" s="221"/>
      <c r="HU88" s="221"/>
      <c r="HV88" s="221"/>
      <c r="HW88" s="221"/>
      <c r="HX88" s="221"/>
      <c r="HY88" s="221"/>
      <c r="HZ88" s="221"/>
      <c r="IA88" s="221"/>
      <c r="IB88" s="221"/>
      <c r="IC88" s="221"/>
      <c r="ID88" s="221"/>
      <c r="IE88" s="221"/>
      <c r="IF88" s="221"/>
      <c r="IG88" s="221"/>
      <c r="IH88" s="221"/>
      <c r="II88" s="221"/>
      <c r="IJ88" s="221"/>
      <c r="IK88" s="221"/>
      <c r="IL88" s="221"/>
      <c r="IM88" s="221"/>
      <c r="IN88" s="221"/>
      <c r="IO88" s="221"/>
      <c r="IP88" s="221"/>
      <c r="IQ88" s="221"/>
      <c r="IR88" s="221"/>
      <c r="IS88" s="221"/>
      <c r="IT88" s="221"/>
      <c r="IU88" s="221"/>
      <c r="IV88" s="221"/>
    </row>
    <row r="89" spans="1:256" s="297" customFormat="1" ht="15.75" hidden="1" thickBot="1">
      <c r="A89" s="361" t="s">
        <v>42</v>
      </c>
      <c r="B89" s="362">
        <v>225</v>
      </c>
      <c r="C89" s="363"/>
      <c r="D89" s="364"/>
      <c r="E89" s="365"/>
      <c r="F89" s="365"/>
      <c r="G89" s="365"/>
      <c r="H89" s="365"/>
      <c r="I89" s="365"/>
      <c r="J89" s="321">
        <f t="shared" si="33"/>
        <v>0</v>
      </c>
      <c r="K89" s="322">
        <f t="shared" si="34"/>
        <v>0</v>
      </c>
      <c r="L89" s="368">
        <f t="shared" si="41"/>
        <v>0</v>
      </c>
      <c r="M89" s="364"/>
      <c r="N89" s="365"/>
      <c r="O89" s="365"/>
      <c r="P89" s="365"/>
      <c r="Q89" s="365"/>
      <c r="R89" s="365"/>
      <c r="S89" s="366">
        <f t="shared" si="43"/>
        <v>0</v>
      </c>
      <c r="T89" s="367">
        <f t="shared" si="44"/>
        <v>0</v>
      </c>
      <c r="U89" s="368">
        <f t="shared" si="45"/>
        <v>0</v>
      </c>
      <c r="V89" s="364"/>
      <c r="W89" s="365"/>
      <c r="X89" s="365"/>
      <c r="Y89" s="365"/>
      <c r="Z89" s="365"/>
      <c r="AA89" s="365"/>
      <c r="AB89" s="366">
        <f t="shared" si="47"/>
        <v>0</v>
      </c>
      <c r="AC89" s="367">
        <f t="shared" si="48"/>
        <v>0</v>
      </c>
      <c r="AD89" s="368">
        <f t="shared" si="49"/>
        <v>0</v>
      </c>
      <c r="AE89" s="364"/>
      <c r="AF89" s="365"/>
      <c r="AG89" s="365"/>
      <c r="AH89" s="365"/>
      <c r="AI89" s="365"/>
      <c r="AJ89" s="365"/>
      <c r="AK89" s="365"/>
      <c r="AL89" s="365"/>
      <c r="AM89" s="365"/>
      <c r="AN89" s="366">
        <f t="shared" si="51"/>
        <v>0</v>
      </c>
      <c r="AO89" s="366">
        <f t="shared" si="52"/>
        <v>0</v>
      </c>
      <c r="AP89" s="365">
        <f t="shared" si="53"/>
        <v>0</v>
      </c>
      <c r="AQ89" s="347" t="e">
        <f>(K89+T89+AC89+AO89)/C89*100</f>
        <v>#DIV/0!</v>
      </c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  <c r="BI89" s="221"/>
      <c r="BJ89" s="221"/>
      <c r="BK89" s="221"/>
      <c r="BL89" s="221"/>
      <c r="BM89" s="221"/>
      <c r="BN89" s="221"/>
      <c r="BO89" s="221"/>
      <c r="BP89" s="221"/>
      <c r="BQ89" s="221"/>
      <c r="BR89" s="221"/>
      <c r="BS89" s="221"/>
      <c r="BT89" s="221"/>
      <c r="BU89" s="221"/>
      <c r="BV89" s="221"/>
      <c r="BW89" s="221"/>
      <c r="BX89" s="221"/>
      <c r="BY89" s="221"/>
      <c r="BZ89" s="221"/>
      <c r="CA89" s="221"/>
      <c r="CB89" s="221"/>
      <c r="CC89" s="221"/>
      <c r="CD89" s="221"/>
      <c r="CE89" s="221"/>
      <c r="CF89" s="221"/>
      <c r="CG89" s="221"/>
      <c r="CH89" s="221"/>
      <c r="CI89" s="221"/>
      <c r="CJ89" s="221"/>
      <c r="CK89" s="221"/>
      <c r="CL89" s="221"/>
      <c r="CM89" s="221"/>
      <c r="CN89" s="221"/>
      <c r="CO89" s="221"/>
      <c r="CP89" s="221"/>
      <c r="CQ89" s="221"/>
      <c r="CR89" s="221"/>
      <c r="CS89" s="221"/>
      <c r="CT89" s="221"/>
      <c r="CU89" s="221"/>
      <c r="CV89" s="221"/>
      <c r="CW89" s="221"/>
      <c r="CX89" s="221"/>
      <c r="CY89" s="221"/>
      <c r="CZ89" s="221"/>
      <c r="DA89" s="221"/>
      <c r="DB89" s="221"/>
      <c r="DC89" s="221"/>
      <c r="DD89" s="221"/>
      <c r="DE89" s="221"/>
      <c r="DF89" s="221"/>
      <c r="DG89" s="221"/>
      <c r="DH89" s="221"/>
      <c r="DI89" s="221"/>
      <c r="DJ89" s="221"/>
      <c r="DK89" s="221"/>
      <c r="DL89" s="221"/>
      <c r="DM89" s="221"/>
      <c r="DN89" s="221"/>
      <c r="DO89" s="221"/>
      <c r="DP89" s="221"/>
      <c r="DQ89" s="221"/>
      <c r="DR89" s="221"/>
      <c r="DS89" s="221"/>
      <c r="DT89" s="221"/>
      <c r="DU89" s="221"/>
      <c r="DV89" s="221"/>
      <c r="DW89" s="221"/>
      <c r="DX89" s="221"/>
      <c r="DY89" s="221"/>
      <c r="DZ89" s="221"/>
      <c r="EA89" s="221"/>
      <c r="EB89" s="221"/>
      <c r="EC89" s="221"/>
      <c r="ED89" s="221"/>
      <c r="EE89" s="221"/>
      <c r="EF89" s="221"/>
      <c r="EG89" s="221"/>
      <c r="EH89" s="221"/>
      <c r="EI89" s="221"/>
      <c r="EJ89" s="221"/>
      <c r="EK89" s="221"/>
      <c r="EL89" s="221"/>
      <c r="EM89" s="221"/>
      <c r="EN89" s="221"/>
      <c r="EO89" s="221"/>
      <c r="EP89" s="221"/>
      <c r="EQ89" s="221"/>
      <c r="ER89" s="221"/>
      <c r="ES89" s="221"/>
      <c r="ET89" s="221"/>
      <c r="EU89" s="221"/>
      <c r="EV89" s="221"/>
      <c r="EW89" s="221"/>
      <c r="EX89" s="221"/>
      <c r="EY89" s="221"/>
      <c r="EZ89" s="221"/>
      <c r="FA89" s="221"/>
      <c r="FB89" s="221"/>
      <c r="FC89" s="221"/>
      <c r="FD89" s="221"/>
      <c r="FE89" s="221"/>
      <c r="FF89" s="221"/>
      <c r="FG89" s="221"/>
      <c r="FH89" s="221"/>
      <c r="FI89" s="221"/>
      <c r="FJ89" s="221"/>
      <c r="FK89" s="221"/>
      <c r="FL89" s="221"/>
      <c r="FM89" s="221"/>
      <c r="FN89" s="221"/>
      <c r="FO89" s="221"/>
      <c r="FP89" s="221"/>
      <c r="FQ89" s="221"/>
      <c r="FR89" s="221"/>
      <c r="FS89" s="221"/>
      <c r="FT89" s="221"/>
      <c r="FU89" s="221"/>
      <c r="FV89" s="221"/>
      <c r="FW89" s="221"/>
      <c r="FX89" s="221"/>
      <c r="FY89" s="221"/>
      <c r="FZ89" s="221"/>
      <c r="GA89" s="221"/>
      <c r="GB89" s="221"/>
      <c r="GC89" s="221"/>
      <c r="GD89" s="221"/>
      <c r="GE89" s="221"/>
      <c r="GF89" s="221"/>
      <c r="GG89" s="221"/>
      <c r="GH89" s="221"/>
      <c r="GI89" s="221"/>
      <c r="GJ89" s="221"/>
      <c r="GK89" s="221"/>
      <c r="GL89" s="221"/>
      <c r="GM89" s="221"/>
      <c r="GN89" s="221"/>
      <c r="GO89" s="221"/>
      <c r="GP89" s="221"/>
      <c r="GQ89" s="221"/>
      <c r="GR89" s="221"/>
      <c r="GS89" s="221"/>
      <c r="GT89" s="221"/>
      <c r="GU89" s="221"/>
      <c r="GV89" s="221"/>
      <c r="GW89" s="221"/>
      <c r="GX89" s="221"/>
      <c r="GY89" s="221"/>
      <c r="GZ89" s="221"/>
      <c r="HA89" s="221"/>
      <c r="HB89" s="221"/>
      <c r="HC89" s="221"/>
      <c r="HD89" s="221"/>
      <c r="HE89" s="221"/>
      <c r="HF89" s="221"/>
      <c r="HG89" s="221"/>
      <c r="HH89" s="221"/>
      <c r="HI89" s="221"/>
      <c r="HJ89" s="221"/>
      <c r="HK89" s="221"/>
      <c r="HL89" s="221"/>
      <c r="HM89" s="221"/>
      <c r="HN89" s="221"/>
      <c r="HO89" s="221"/>
      <c r="HP89" s="221"/>
      <c r="HQ89" s="221"/>
      <c r="HR89" s="221"/>
      <c r="HS89" s="221"/>
      <c r="HT89" s="221"/>
      <c r="HU89" s="221"/>
      <c r="HV89" s="221"/>
      <c r="HW89" s="221"/>
      <c r="HX89" s="221"/>
      <c r="HY89" s="221"/>
      <c r="HZ89" s="221"/>
      <c r="IA89" s="221"/>
      <c r="IB89" s="221"/>
      <c r="IC89" s="221"/>
      <c r="ID89" s="221"/>
      <c r="IE89" s="221"/>
      <c r="IF89" s="221"/>
      <c r="IG89" s="221"/>
      <c r="IH89" s="221"/>
      <c r="II89" s="221"/>
      <c r="IJ89" s="221"/>
      <c r="IK89" s="221"/>
      <c r="IL89" s="221"/>
      <c r="IM89" s="221"/>
      <c r="IN89" s="221"/>
      <c r="IO89" s="221"/>
      <c r="IP89" s="221"/>
      <c r="IQ89" s="221"/>
      <c r="IR89" s="221"/>
      <c r="IS89" s="221"/>
      <c r="IT89" s="221"/>
      <c r="IU89" s="221"/>
      <c r="IV89" s="221"/>
    </row>
    <row r="90" spans="1:256" s="297" customFormat="1" ht="59.25" customHeight="1">
      <c r="A90" s="390" t="s">
        <v>137</v>
      </c>
      <c r="B90" s="389"/>
      <c r="C90" s="311"/>
      <c r="D90" s="312"/>
      <c r="E90" s="312"/>
      <c r="F90" s="312"/>
      <c r="G90" s="312"/>
      <c r="H90" s="312"/>
      <c r="I90" s="312"/>
      <c r="J90" s="326"/>
      <c r="K90" s="313"/>
      <c r="L90" s="298"/>
      <c r="M90" s="312"/>
      <c r="N90" s="326"/>
      <c r="O90" s="326"/>
      <c r="P90" s="326"/>
      <c r="Q90" s="326"/>
      <c r="R90" s="326"/>
      <c r="S90" s="326"/>
      <c r="T90" s="313"/>
      <c r="U90" s="298"/>
      <c r="V90" s="314"/>
      <c r="W90" s="316"/>
      <c r="X90" s="316"/>
      <c r="Y90" s="316"/>
      <c r="Z90" s="316"/>
      <c r="AA90" s="316"/>
      <c r="AB90" s="316"/>
      <c r="AC90" s="315"/>
      <c r="AD90" s="298"/>
      <c r="AE90" s="312"/>
      <c r="AF90" s="312"/>
      <c r="AG90" s="312"/>
      <c r="AH90" s="312"/>
      <c r="AI90" s="312"/>
      <c r="AJ90" s="312"/>
      <c r="AK90" s="312"/>
      <c r="AL90" s="326"/>
      <c r="AM90" s="326"/>
      <c r="AN90" s="326"/>
      <c r="AO90" s="326"/>
      <c r="AP90" s="326"/>
      <c r="AQ90" s="219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1"/>
      <c r="BF90" s="221"/>
      <c r="BG90" s="221"/>
      <c r="BH90" s="221"/>
      <c r="BI90" s="221"/>
      <c r="BJ90" s="221"/>
      <c r="BK90" s="221"/>
      <c r="BL90" s="221"/>
      <c r="BM90" s="221"/>
      <c r="BN90" s="221"/>
      <c r="BO90" s="221"/>
      <c r="BP90" s="221"/>
      <c r="BQ90" s="221"/>
      <c r="BR90" s="221"/>
      <c r="BS90" s="221"/>
      <c r="BT90" s="221"/>
      <c r="BU90" s="221"/>
      <c r="BV90" s="221"/>
      <c r="BW90" s="221"/>
      <c r="BX90" s="221"/>
      <c r="BY90" s="221"/>
      <c r="BZ90" s="221"/>
      <c r="CA90" s="221"/>
      <c r="CB90" s="221"/>
      <c r="CC90" s="221"/>
      <c r="CD90" s="221"/>
      <c r="CE90" s="221"/>
      <c r="CF90" s="221"/>
      <c r="CG90" s="221"/>
      <c r="CH90" s="221"/>
      <c r="CI90" s="221"/>
      <c r="CJ90" s="221"/>
      <c r="CK90" s="221"/>
      <c r="CL90" s="221"/>
      <c r="CM90" s="221"/>
      <c r="CN90" s="221"/>
      <c r="CO90" s="221"/>
      <c r="CP90" s="221"/>
      <c r="CQ90" s="221"/>
      <c r="CR90" s="221"/>
      <c r="CS90" s="221"/>
      <c r="CT90" s="221"/>
      <c r="CU90" s="221"/>
      <c r="CV90" s="221"/>
      <c r="CW90" s="221"/>
      <c r="CX90" s="221"/>
      <c r="CY90" s="221"/>
      <c r="CZ90" s="221"/>
      <c r="DA90" s="221"/>
      <c r="DB90" s="221"/>
      <c r="DC90" s="221"/>
      <c r="DD90" s="221"/>
      <c r="DE90" s="221"/>
      <c r="DF90" s="221"/>
      <c r="DG90" s="221"/>
      <c r="DH90" s="221"/>
      <c r="DI90" s="221"/>
      <c r="DJ90" s="221"/>
      <c r="DK90" s="221"/>
      <c r="DL90" s="221"/>
      <c r="DM90" s="221"/>
      <c r="DN90" s="221"/>
      <c r="DO90" s="221"/>
      <c r="DP90" s="221"/>
      <c r="DQ90" s="221"/>
      <c r="DR90" s="221"/>
      <c r="DS90" s="221"/>
      <c r="DT90" s="221"/>
      <c r="DU90" s="221"/>
      <c r="DV90" s="221"/>
      <c r="DW90" s="221"/>
      <c r="DX90" s="221"/>
      <c r="DY90" s="221"/>
      <c r="DZ90" s="221"/>
      <c r="EA90" s="221"/>
      <c r="EB90" s="221"/>
      <c r="EC90" s="221"/>
      <c r="ED90" s="221"/>
      <c r="EE90" s="221"/>
      <c r="EF90" s="221"/>
      <c r="EG90" s="221"/>
      <c r="EH90" s="221"/>
      <c r="EI90" s="221"/>
      <c r="EJ90" s="221"/>
      <c r="EK90" s="221"/>
      <c r="EL90" s="221"/>
      <c r="EM90" s="221"/>
      <c r="EN90" s="221"/>
      <c r="EO90" s="221"/>
      <c r="EP90" s="221"/>
      <c r="EQ90" s="221"/>
      <c r="ER90" s="221"/>
      <c r="ES90" s="221"/>
      <c r="ET90" s="221"/>
      <c r="EU90" s="221"/>
      <c r="EV90" s="221"/>
      <c r="EW90" s="221"/>
      <c r="EX90" s="221"/>
      <c r="EY90" s="221"/>
      <c r="EZ90" s="221"/>
      <c r="FA90" s="221"/>
      <c r="FB90" s="221"/>
      <c r="FC90" s="221"/>
      <c r="FD90" s="221"/>
      <c r="FE90" s="221"/>
      <c r="FF90" s="221"/>
      <c r="FG90" s="221"/>
      <c r="FH90" s="221"/>
      <c r="FI90" s="221"/>
      <c r="FJ90" s="221"/>
      <c r="FK90" s="221"/>
      <c r="FL90" s="221"/>
      <c r="FM90" s="221"/>
      <c r="FN90" s="221"/>
      <c r="FO90" s="221"/>
      <c r="FP90" s="221"/>
      <c r="FQ90" s="221"/>
      <c r="FR90" s="221"/>
      <c r="FS90" s="221"/>
      <c r="FT90" s="221"/>
      <c r="FU90" s="221"/>
      <c r="FV90" s="221"/>
      <c r="FW90" s="221"/>
      <c r="FX90" s="221"/>
      <c r="FY90" s="221"/>
      <c r="FZ90" s="221"/>
      <c r="GA90" s="221"/>
      <c r="GB90" s="221"/>
      <c r="GC90" s="221"/>
      <c r="GD90" s="221"/>
      <c r="GE90" s="221"/>
      <c r="GF90" s="221"/>
      <c r="GG90" s="221"/>
      <c r="GH90" s="221"/>
      <c r="GI90" s="221"/>
      <c r="GJ90" s="221"/>
      <c r="GK90" s="221"/>
      <c r="GL90" s="221"/>
      <c r="GM90" s="221"/>
      <c r="GN90" s="221"/>
      <c r="GO90" s="221"/>
      <c r="GP90" s="221"/>
      <c r="GQ90" s="221"/>
      <c r="GR90" s="221"/>
      <c r="GS90" s="221"/>
      <c r="GT90" s="221"/>
      <c r="GU90" s="221"/>
      <c r="GV90" s="221"/>
      <c r="GW90" s="221"/>
      <c r="GX90" s="221"/>
      <c r="GY90" s="221"/>
      <c r="GZ90" s="221"/>
      <c r="HA90" s="221"/>
      <c r="HB90" s="221"/>
      <c r="HC90" s="221"/>
      <c r="HD90" s="221"/>
      <c r="HE90" s="221"/>
      <c r="HF90" s="221"/>
      <c r="HG90" s="221"/>
      <c r="HH90" s="221"/>
      <c r="HI90" s="221"/>
      <c r="HJ90" s="221"/>
      <c r="HK90" s="221"/>
      <c r="HL90" s="221"/>
      <c r="HM90" s="221"/>
      <c r="HN90" s="221"/>
      <c r="HO90" s="221"/>
      <c r="HP90" s="221"/>
      <c r="HQ90" s="221"/>
      <c r="HR90" s="221"/>
      <c r="HS90" s="221"/>
      <c r="HT90" s="221"/>
      <c r="HU90" s="221"/>
      <c r="HV90" s="221"/>
      <c r="HW90" s="221"/>
      <c r="HX90" s="221"/>
      <c r="HY90" s="221"/>
      <c r="HZ90" s="221"/>
      <c r="IA90" s="221"/>
      <c r="IB90" s="221"/>
      <c r="IC90" s="221"/>
      <c r="ID90" s="221"/>
      <c r="IE90" s="221"/>
      <c r="IF90" s="221"/>
      <c r="IG90" s="221"/>
      <c r="IH90" s="221"/>
      <c r="II90" s="221"/>
      <c r="IJ90" s="221"/>
      <c r="IK90" s="221"/>
      <c r="IL90" s="221"/>
      <c r="IM90" s="221"/>
      <c r="IN90" s="221"/>
      <c r="IO90" s="221"/>
      <c r="IP90" s="221"/>
      <c r="IQ90" s="221"/>
      <c r="IR90" s="221"/>
      <c r="IS90" s="221"/>
      <c r="IT90" s="221"/>
      <c r="IU90" s="221"/>
      <c r="IV90" s="221"/>
    </row>
    <row r="91" spans="1:256" s="297" customFormat="1" ht="46.5" customHeight="1">
      <c r="A91" s="317" t="s">
        <v>140</v>
      </c>
      <c r="B91" s="318">
        <v>211</v>
      </c>
      <c r="C91" s="324"/>
      <c r="D91" s="319"/>
      <c r="E91" s="319"/>
      <c r="F91" s="319"/>
      <c r="G91" s="319"/>
      <c r="H91" s="319"/>
      <c r="I91" s="319"/>
      <c r="J91" s="321"/>
      <c r="K91" s="322"/>
      <c r="L91" s="323"/>
      <c r="M91" s="325"/>
      <c r="N91" s="325"/>
      <c r="O91" s="325"/>
      <c r="P91" s="325"/>
      <c r="Q91" s="325"/>
      <c r="R91" s="325"/>
      <c r="S91" s="327"/>
      <c r="T91" s="328"/>
      <c r="U91" s="323"/>
      <c r="V91" s="319"/>
      <c r="W91" s="319"/>
      <c r="X91" s="319"/>
      <c r="Y91" s="319"/>
      <c r="Z91" s="319"/>
      <c r="AA91" s="319"/>
      <c r="AB91" s="321"/>
      <c r="AC91" s="322"/>
      <c r="AD91" s="323"/>
      <c r="AE91" s="319"/>
      <c r="AF91" s="319"/>
      <c r="AG91" s="319"/>
      <c r="AH91" s="319"/>
      <c r="AI91" s="319"/>
      <c r="AJ91" s="319"/>
      <c r="AK91" s="319"/>
      <c r="AL91" s="319"/>
      <c r="AM91" s="319"/>
      <c r="AN91" s="321"/>
      <c r="AO91" s="321"/>
      <c r="AP91" s="320"/>
      <c r="AQ91" s="220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  <c r="BE91" s="221"/>
      <c r="BF91" s="221"/>
      <c r="BG91" s="221"/>
      <c r="BH91" s="221"/>
      <c r="BI91" s="221"/>
      <c r="BJ91" s="221"/>
      <c r="BK91" s="221"/>
      <c r="BL91" s="221"/>
      <c r="BM91" s="221"/>
      <c r="BN91" s="221"/>
      <c r="BO91" s="221"/>
      <c r="BP91" s="221"/>
      <c r="BQ91" s="221"/>
      <c r="BR91" s="221"/>
      <c r="BS91" s="221"/>
      <c r="BT91" s="221"/>
      <c r="BU91" s="221"/>
      <c r="BV91" s="221"/>
      <c r="BW91" s="221"/>
      <c r="BX91" s="221"/>
      <c r="BY91" s="221"/>
      <c r="BZ91" s="221"/>
      <c r="CA91" s="221"/>
      <c r="CB91" s="221"/>
      <c r="CC91" s="221"/>
      <c r="CD91" s="221"/>
      <c r="CE91" s="221"/>
      <c r="CF91" s="221"/>
      <c r="CG91" s="221"/>
      <c r="CH91" s="221"/>
      <c r="CI91" s="221"/>
      <c r="CJ91" s="221"/>
      <c r="CK91" s="221"/>
      <c r="CL91" s="221"/>
      <c r="CM91" s="221"/>
      <c r="CN91" s="221"/>
      <c r="CO91" s="221"/>
      <c r="CP91" s="221"/>
      <c r="CQ91" s="221"/>
      <c r="CR91" s="221"/>
      <c r="CS91" s="221"/>
      <c r="CT91" s="221"/>
      <c r="CU91" s="221"/>
      <c r="CV91" s="221"/>
      <c r="CW91" s="221"/>
      <c r="CX91" s="221"/>
      <c r="CY91" s="221"/>
      <c r="CZ91" s="221"/>
      <c r="DA91" s="221"/>
      <c r="DB91" s="221"/>
      <c r="DC91" s="221"/>
      <c r="DD91" s="221"/>
      <c r="DE91" s="221"/>
      <c r="DF91" s="221"/>
      <c r="DG91" s="221"/>
      <c r="DH91" s="221"/>
      <c r="DI91" s="221"/>
      <c r="DJ91" s="221"/>
      <c r="DK91" s="221"/>
      <c r="DL91" s="221"/>
      <c r="DM91" s="221"/>
      <c r="DN91" s="221"/>
      <c r="DO91" s="221"/>
      <c r="DP91" s="221"/>
      <c r="DQ91" s="221"/>
      <c r="DR91" s="221"/>
      <c r="DS91" s="221"/>
      <c r="DT91" s="221"/>
      <c r="DU91" s="221"/>
      <c r="DV91" s="221"/>
      <c r="DW91" s="221"/>
      <c r="DX91" s="221"/>
      <c r="DY91" s="221"/>
      <c r="DZ91" s="221"/>
      <c r="EA91" s="221"/>
      <c r="EB91" s="221"/>
      <c r="EC91" s="221"/>
      <c r="ED91" s="221"/>
      <c r="EE91" s="221"/>
      <c r="EF91" s="221"/>
      <c r="EG91" s="221"/>
      <c r="EH91" s="221"/>
      <c r="EI91" s="221"/>
      <c r="EJ91" s="221"/>
      <c r="EK91" s="221"/>
      <c r="EL91" s="221"/>
      <c r="EM91" s="221"/>
      <c r="EN91" s="221"/>
      <c r="EO91" s="221"/>
      <c r="EP91" s="221"/>
      <c r="EQ91" s="221"/>
      <c r="ER91" s="221"/>
      <c r="ES91" s="221"/>
      <c r="ET91" s="221"/>
      <c r="EU91" s="221"/>
      <c r="EV91" s="221"/>
      <c r="EW91" s="221"/>
      <c r="EX91" s="221"/>
      <c r="EY91" s="221"/>
      <c r="EZ91" s="221"/>
      <c r="FA91" s="221"/>
      <c r="FB91" s="221"/>
      <c r="FC91" s="221"/>
      <c r="FD91" s="221"/>
      <c r="FE91" s="221"/>
      <c r="FF91" s="221"/>
      <c r="FG91" s="221"/>
      <c r="FH91" s="221"/>
      <c r="FI91" s="221"/>
      <c r="FJ91" s="221"/>
      <c r="FK91" s="221"/>
      <c r="FL91" s="221"/>
      <c r="FM91" s="221"/>
      <c r="FN91" s="221"/>
      <c r="FO91" s="221"/>
      <c r="FP91" s="221"/>
      <c r="FQ91" s="221"/>
      <c r="FR91" s="221"/>
      <c r="FS91" s="221"/>
      <c r="FT91" s="221"/>
      <c r="FU91" s="221"/>
      <c r="FV91" s="221"/>
      <c r="FW91" s="221"/>
      <c r="FX91" s="221"/>
      <c r="FY91" s="221"/>
      <c r="FZ91" s="221"/>
      <c r="GA91" s="221"/>
      <c r="GB91" s="221"/>
      <c r="GC91" s="221"/>
      <c r="GD91" s="221"/>
      <c r="GE91" s="221"/>
      <c r="GF91" s="221"/>
      <c r="GG91" s="221"/>
      <c r="GH91" s="221"/>
      <c r="GI91" s="221"/>
      <c r="GJ91" s="221"/>
      <c r="GK91" s="221"/>
      <c r="GL91" s="221"/>
      <c r="GM91" s="221"/>
      <c r="GN91" s="221"/>
      <c r="GO91" s="221"/>
      <c r="GP91" s="221"/>
      <c r="GQ91" s="221"/>
      <c r="GR91" s="221"/>
      <c r="GS91" s="221"/>
      <c r="GT91" s="221"/>
      <c r="GU91" s="221"/>
      <c r="GV91" s="221"/>
      <c r="GW91" s="221"/>
      <c r="GX91" s="221"/>
      <c r="GY91" s="221"/>
      <c r="GZ91" s="221"/>
      <c r="HA91" s="221"/>
      <c r="HB91" s="221"/>
      <c r="HC91" s="221"/>
      <c r="HD91" s="221"/>
      <c r="HE91" s="221"/>
      <c r="HF91" s="221"/>
      <c r="HG91" s="221"/>
      <c r="HH91" s="221"/>
      <c r="HI91" s="221"/>
      <c r="HJ91" s="221"/>
      <c r="HK91" s="221"/>
      <c r="HL91" s="221"/>
      <c r="HM91" s="221"/>
      <c r="HN91" s="221"/>
      <c r="HO91" s="221"/>
      <c r="HP91" s="221"/>
      <c r="HQ91" s="221"/>
      <c r="HR91" s="221"/>
      <c r="HS91" s="221"/>
      <c r="HT91" s="221"/>
      <c r="HU91" s="221"/>
      <c r="HV91" s="221"/>
      <c r="HW91" s="221"/>
      <c r="HX91" s="221"/>
      <c r="HY91" s="221"/>
      <c r="HZ91" s="221"/>
      <c r="IA91" s="221"/>
      <c r="IB91" s="221"/>
      <c r="IC91" s="221"/>
      <c r="ID91" s="221"/>
      <c r="IE91" s="221"/>
      <c r="IF91" s="221"/>
      <c r="IG91" s="221"/>
      <c r="IH91" s="221"/>
      <c r="II91" s="221"/>
      <c r="IJ91" s="221"/>
      <c r="IK91" s="221"/>
      <c r="IL91" s="221"/>
      <c r="IM91" s="221"/>
      <c r="IN91" s="221"/>
      <c r="IO91" s="221"/>
      <c r="IP91" s="221"/>
      <c r="IQ91" s="221"/>
      <c r="IR91" s="221"/>
      <c r="IS91" s="221"/>
      <c r="IT91" s="221"/>
      <c r="IU91" s="221"/>
      <c r="IV91" s="221"/>
    </row>
    <row r="92" spans="1:256" s="297" customFormat="1" ht="15">
      <c r="A92" s="329" t="s">
        <v>41</v>
      </c>
      <c r="B92" s="330">
        <v>211</v>
      </c>
      <c r="C92" s="331">
        <v>2340000</v>
      </c>
      <c r="D92" s="319"/>
      <c r="E92" s="320">
        <v>197608.7</v>
      </c>
      <c r="F92" s="320"/>
      <c r="G92" s="320">
        <v>181578.94</v>
      </c>
      <c r="H92" s="320"/>
      <c r="I92" s="320">
        <v>195789.48</v>
      </c>
      <c r="J92" s="321">
        <f aca="true" t="shared" si="54" ref="J91:J96">C92-SUM(D92:I92)</f>
        <v>1765022.88</v>
      </c>
      <c r="K92" s="322">
        <f aca="true" t="shared" si="55" ref="K91:K96">SUM(D92:I92)</f>
        <v>574977.12</v>
      </c>
      <c r="L92" s="323">
        <f aca="true" t="shared" si="56" ref="L91:L96">C92-K92</f>
        <v>1765022.88</v>
      </c>
      <c r="M92" s="319"/>
      <c r="N92" s="320">
        <v>193636.36</v>
      </c>
      <c r="O92" s="320"/>
      <c r="P92" s="320">
        <v>645000</v>
      </c>
      <c r="Q92" s="320"/>
      <c r="R92" s="320"/>
      <c r="S92" s="321">
        <f aca="true" t="shared" si="57" ref="S91:S96">L92-SUM(M92:R92)</f>
        <v>926386.5199999999</v>
      </c>
      <c r="T92" s="322">
        <f aca="true" t="shared" si="58" ref="T91:T96">SUM(M92:R92)</f>
        <v>838636.36</v>
      </c>
      <c r="U92" s="323">
        <f aca="true" t="shared" si="59" ref="U91:U96">L92-T92</f>
        <v>926386.5199999999</v>
      </c>
      <c r="V92" s="319"/>
      <c r="W92" s="320"/>
      <c r="X92" s="320"/>
      <c r="Y92" s="320"/>
      <c r="Z92" s="320"/>
      <c r="AA92" s="320"/>
      <c r="AB92" s="321">
        <f aca="true" t="shared" si="60" ref="AB91:AB96">U92-SUM(V92:AA92)</f>
        <v>926386.5199999999</v>
      </c>
      <c r="AC92" s="322">
        <f aca="true" t="shared" si="61" ref="AC91:AC96">SUM(V92:AA92)</f>
        <v>0</v>
      </c>
      <c r="AD92" s="323">
        <f aca="true" t="shared" si="62" ref="AD91:AD96">U92-AC92</f>
        <v>926386.5199999999</v>
      </c>
      <c r="AE92" s="319"/>
      <c r="AF92" s="320"/>
      <c r="AG92" s="320"/>
      <c r="AH92" s="320"/>
      <c r="AI92" s="320"/>
      <c r="AJ92" s="320"/>
      <c r="AK92" s="320"/>
      <c r="AL92" s="320"/>
      <c r="AM92" s="320"/>
      <c r="AN92" s="321">
        <f aca="true" t="shared" si="63" ref="AN91:AN96">AD92-SUM(AE92:AL92)</f>
        <v>926386.5199999999</v>
      </c>
      <c r="AO92" s="321">
        <f aca="true" t="shared" si="64" ref="AO91:AO96">SUM(AE92:AK92)</f>
        <v>0</v>
      </c>
      <c r="AP92" s="320">
        <f aca="true" t="shared" si="65" ref="AP91:AP96">K92+T92+AC92+AO92</f>
        <v>1413613.48</v>
      </c>
      <c r="AQ92" s="220">
        <f aca="true" t="shared" si="66" ref="AQ91:AQ96">(K92+T92+AC92+AO92)/C92*100</f>
        <v>60.41083247863248</v>
      </c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  <c r="BG92" s="221"/>
      <c r="BH92" s="221"/>
      <c r="BI92" s="221"/>
      <c r="BJ92" s="221"/>
      <c r="BK92" s="221"/>
      <c r="BL92" s="221"/>
      <c r="BM92" s="221"/>
      <c r="BN92" s="221"/>
      <c r="BO92" s="221"/>
      <c r="BP92" s="221"/>
      <c r="BQ92" s="221"/>
      <c r="BR92" s="221"/>
      <c r="BS92" s="221"/>
      <c r="BT92" s="221"/>
      <c r="BU92" s="221"/>
      <c r="BV92" s="221"/>
      <c r="BW92" s="221"/>
      <c r="BX92" s="221"/>
      <c r="BY92" s="221"/>
      <c r="BZ92" s="221"/>
      <c r="CA92" s="221"/>
      <c r="CB92" s="221"/>
      <c r="CC92" s="221"/>
      <c r="CD92" s="221"/>
      <c r="CE92" s="221"/>
      <c r="CF92" s="221"/>
      <c r="CG92" s="221"/>
      <c r="CH92" s="221"/>
      <c r="CI92" s="221"/>
      <c r="CJ92" s="221"/>
      <c r="CK92" s="221"/>
      <c r="CL92" s="221"/>
      <c r="CM92" s="221"/>
      <c r="CN92" s="221"/>
      <c r="CO92" s="221"/>
      <c r="CP92" s="221"/>
      <c r="CQ92" s="221"/>
      <c r="CR92" s="221"/>
      <c r="CS92" s="221"/>
      <c r="CT92" s="221"/>
      <c r="CU92" s="221"/>
      <c r="CV92" s="221"/>
      <c r="CW92" s="221"/>
      <c r="CX92" s="221"/>
      <c r="CY92" s="221"/>
      <c r="CZ92" s="221"/>
      <c r="DA92" s="221"/>
      <c r="DB92" s="221"/>
      <c r="DC92" s="221"/>
      <c r="DD92" s="221"/>
      <c r="DE92" s="221"/>
      <c r="DF92" s="221"/>
      <c r="DG92" s="221"/>
      <c r="DH92" s="221"/>
      <c r="DI92" s="221"/>
      <c r="DJ92" s="221"/>
      <c r="DK92" s="221"/>
      <c r="DL92" s="221"/>
      <c r="DM92" s="221"/>
      <c r="DN92" s="221"/>
      <c r="DO92" s="221"/>
      <c r="DP92" s="221"/>
      <c r="DQ92" s="221"/>
      <c r="DR92" s="221"/>
      <c r="DS92" s="221"/>
      <c r="DT92" s="221"/>
      <c r="DU92" s="221"/>
      <c r="DV92" s="221"/>
      <c r="DW92" s="221"/>
      <c r="DX92" s="221"/>
      <c r="DY92" s="221"/>
      <c r="DZ92" s="221"/>
      <c r="EA92" s="221"/>
      <c r="EB92" s="221"/>
      <c r="EC92" s="221"/>
      <c r="ED92" s="221"/>
      <c r="EE92" s="221"/>
      <c r="EF92" s="221"/>
      <c r="EG92" s="221"/>
      <c r="EH92" s="221"/>
      <c r="EI92" s="221"/>
      <c r="EJ92" s="221"/>
      <c r="EK92" s="221"/>
      <c r="EL92" s="221"/>
      <c r="EM92" s="221"/>
      <c r="EN92" s="221"/>
      <c r="EO92" s="221"/>
      <c r="EP92" s="221"/>
      <c r="EQ92" s="221"/>
      <c r="ER92" s="221"/>
      <c r="ES92" s="221"/>
      <c r="ET92" s="221"/>
      <c r="EU92" s="221"/>
      <c r="EV92" s="221"/>
      <c r="EW92" s="221"/>
      <c r="EX92" s="221"/>
      <c r="EY92" s="221"/>
      <c r="EZ92" s="221"/>
      <c r="FA92" s="221"/>
      <c r="FB92" s="221"/>
      <c r="FC92" s="221"/>
      <c r="FD92" s="221"/>
      <c r="FE92" s="221"/>
      <c r="FF92" s="221"/>
      <c r="FG92" s="221"/>
      <c r="FH92" s="221"/>
      <c r="FI92" s="221"/>
      <c r="FJ92" s="221"/>
      <c r="FK92" s="221"/>
      <c r="FL92" s="221"/>
      <c r="FM92" s="221"/>
      <c r="FN92" s="221"/>
      <c r="FO92" s="221"/>
      <c r="FP92" s="221"/>
      <c r="FQ92" s="221"/>
      <c r="FR92" s="221"/>
      <c r="FS92" s="221"/>
      <c r="FT92" s="221"/>
      <c r="FU92" s="221"/>
      <c r="FV92" s="221"/>
      <c r="FW92" s="221"/>
      <c r="FX92" s="221"/>
      <c r="FY92" s="221"/>
      <c r="FZ92" s="221"/>
      <c r="GA92" s="221"/>
      <c r="GB92" s="221"/>
      <c r="GC92" s="221"/>
      <c r="GD92" s="221"/>
      <c r="GE92" s="221"/>
      <c r="GF92" s="221"/>
      <c r="GG92" s="221"/>
      <c r="GH92" s="221"/>
      <c r="GI92" s="221"/>
      <c r="GJ92" s="221"/>
      <c r="GK92" s="221"/>
      <c r="GL92" s="221"/>
      <c r="GM92" s="221"/>
      <c r="GN92" s="221"/>
      <c r="GO92" s="221"/>
      <c r="GP92" s="221"/>
      <c r="GQ92" s="221"/>
      <c r="GR92" s="221"/>
      <c r="GS92" s="221"/>
      <c r="GT92" s="221"/>
      <c r="GU92" s="221"/>
      <c r="GV92" s="221"/>
      <c r="GW92" s="221"/>
      <c r="GX92" s="221"/>
      <c r="GY92" s="221"/>
      <c r="GZ92" s="221"/>
      <c r="HA92" s="221"/>
      <c r="HB92" s="221"/>
      <c r="HC92" s="221"/>
      <c r="HD92" s="221"/>
      <c r="HE92" s="221"/>
      <c r="HF92" s="221"/>
      <c r="HG92" s="221"/>
      <c r="HH92" s="221"/>
      <c r="HI92" s="221"/>
      <c r="HJ92" s="221"/>
      <c r="HK92" s="221"/>
      <c r="HL92" s="221"/>
      <c r="HM92" s="221"/>
      <c r="HN92" s="221"/>
      <c r="HO92" s="221"/>
      <c r="HP92" s="221"/>
      <c r="HQ92" s="221"/>
      <c r="HR92" s="221"/>
      <c r="HS92" s="221"/>
      <c r="HT92" s="221"/>
      <c r="HU92" s="221"/>
      <c r="HV92" s="221"/>
      <c r="HW92" s="221"/>
      <c r="HX92" s="221"/>
      <c r="HY92" s="221"/>
      <c r="HZ92" s="221"/>
      <c r="IA92" s="221"/>
      <c r="IB92" s="221"/>
      <c r="IC92" s="221"/>
      <c r="ID92" s="221"/>
      <c r="IE92" s="221"/>
      <c r="IF92" s="221"/>
      <c r="IG92" s="221"/>
      <c r="IH92" s="221"/>
      <c r="II92" s="221"/>
      <c r="IJ92" s="221"/>
      <c r="IK92" s="221"/>
      <c r="IL92" s="221"/>
      <c r="IM92" s="221"/>
      <c r="IN92" s="221"/>
      <c r="IO92" s="221"/>
      <c r="IP92" s="221"/>
      <c r="IQ92" s="221"/>
      <c r="IR92" s="221"/>
      <c r="IS92" s="221"/>
      <c r="IT92" s="221"/>
      <c r="IU92" s="221"/>
      <c r="IV92" s="221"/>
    </row>
    <row r="93" spans="1:256" s="297" customFormat="1" ht="46.5" customHeight="1">
      <c r="A93" s="317" t="s">
        <v>139</v>
      </c>
      <c r="B93" s="318">
        <v>213</v>
      </c>
      <c r="C93" s="324"/>
      <c r="D93" s="319"/>
      <c r="E93" s="319"/>
      <c r="F93" s="319"/>
      <c r="G93" s="319"/>
      <c r="H93" s="319"/>
      <c r="I93" s="319"/>
      <c r="J93" s="321"/>
      <c r="K93" s="322"/>
      <c r="L93" s="323"/>
      <c r="M93" s="325"/>
      <c r="N93" s="325"/>
      <c r="O93" s="325"/>
      <c r="P93" s="325"/>
      <c r="Q93" s="325"/>
      <c r="R93" s="325"/>
      <c r="S93" s="327"/>
      <c r="T93" s="328"/>
      <c r="U93" s="323"/>
      <c r="V93" s="319"/>
      <c r="W93" s="319"/>
      <c r="X93" s="319"/>
      <c r="Y93" s="319"/>
      <c r="Z93" s="319"/>
      <c r="AA93" s="319"/>
      <c r="AB93" s="321"/>
      <c r="AC93" s="322"/>
      <c r="AD93" s="323"/>
      <c r="AE93" s="319"/>
      <c r="AF93" s="319"/>
      <c r="AG93" s="319"/>
      <c r="AH93" s="319"/>
      <c r="AI93" s="319"/>
      <c r="AJ93" s="319"/>
      <c r="AK93" s="319"/>
      <c r="AL93" s="319"/>
      <c r="AM93" s="319"/>
      <c r="AN93" s="321"/>
      <c r="AO93" s="321"/>
      <c r="AP93" s="320"/>
      <c r="AQ93" s="220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  <c r="BG93" s="221"/>
      <c r="BH93" s="221"/>
      <c r="BI93" s="221"/>
      <c r="BJ93" s="221"/>
      <c r="BK93" s="221"/>
      <c r="BL93" s="221"/>
      <c r="BM93" s="221"/>
      <c r="BN93" s="221"/>
      <c r="BO93" s="221"/>
      <c r="BP93" s="221"/>
      <c r="BQ93" s="221"/>
      <c r="BR93" s="221"/>
      <c r="BS93" s="221"/>
      <c r="BT93" s="221"/>
      <c r="BU93" s="221"/>
      <c r="BV93" s="221"/>
      <c r="BW93" s="221"/>
      <c r="BX93" s="221"/>
      <c r="BY93" s="221"/>
      <c r="BZ93" s="221"/>
      <c r="CA93" s="221"/>
      <c r="CB93" s="221"/>
      <c r="CC93" s="221"/>
      <c r="CD93" s="221"/>
      <c r="CE93" s="221"/>
      <c r="CF93" s="221"/>
      <c r="CG93" s="221"/>
      <c r="CH93" s="221"/>
      <c r="CI93" s="221"/>
      <c r="CJ93" s="221"/>
      <c r="CK93" s="221"/>
      <c r="CL93" s="221"/>
      <c r="CM93" s="221"/>
      <c r="CN93" s="221"/>
      <c r="CO93" s="221"/>
      <c r="CP93" s="221"/>
      <c r="CQ93" s="221"/>
      <c r="CR93" s="221"/>
      <c r="CS93" s="221"/>
      <c r="CT93" s="221"/>
      <c r="CU93" s="221"/>
      <c r="CV93" s="221"/>
      <c r="CW93" s="221"/>
      <c r="CX93" s="221"/>
      <c r="CY93" s="221"/>
      <c r="CZ93" s="221"/>
      <c r="DA93" s="221"/>
      <c r="DB93" s="221"/>
      <c r="DC93" s="221"/>
      <c r="DD93" s="221"/>
      <c r="DE93" s="221"/>
      <c r="DF93" s="221"/>
      <c r="DG93" s="221"/>
      <c r="DH93" s="221"/>
      <c r="DI93" s="221"/>
      <c r="DJ93" s="221"/>
      <c r="DK93" s="221"/>
      <c r="DL93" s="221"/>
      <c r="DM93" s="221"/>
      <c r="DN93" s="221"/>
      <c r="DO93" s="221"/>
      <c r="DP93" s="221"/>
      <c r="DQ93" s="221"/>
      <c r="DR93" s="221"/>
      <c r="DS93" s="221"/>
      <c r="DT93" s="221"/>
      <c r="DU93" s="221"/>
      <c r="DV93" s="221"/>
      <c r="DW93" s="221"/>
      <c r="DX93" s="221"/>
      <c r="DY93" s="221"/>
      <c r="DZ93" s="221"/>
      <c r="EA93" s="221"/>
      <c r="EB93" s="221"/>
      <c r="EC93" s="221"/>
      <c r="ED93" s="221"/>
      <c r="EE93" s="221"/>
      <c r="EF93" s="221"/>
      <c r="EG93" s="221"/>
      <c r="EH93" s="221"/>
      <c r="EI93" s="221"/>
      <c r="EJ93" s="221"/>
      <c r="EK93" s="221"/>
      <c r="EL93" s="221"/>
      <c r="EM93" s="221"/>
      <c r="EN93" s="221"/>
      <c r="EO93" s="221"/>
      <c r="EP93" s="221"/>
      <c r="EQ93" s="221"/>
      <c r="ER93" s="221"/>
      <c r="ES93" s="221"/>
      <c r="ET93" s="221"/>
      <c r="EU93" s="221"/>
      <c r="EV93" s="221"/>
      <c r="EW93" s="221"/>
      <c r="EX93" s="221"/>
      <c r="EY93" s="221"/>
      <c r="EZ93" s="221"/>
      <c r="FA93" s="221"/>
      <c r="FB93" s="221"/>
      <c r="FC93" s="221"/>
      <c r="FD93" s="221"/>
      <c r="FE93" s="221"/>
      <c r="FF93" s="221"/>
      <c r="FG93" s="221"/>
      <c r="FH93" s="221"/>
      <c r="FI93" s="221"/>
      <c r="FJ93" s="221"/>
      <c r="FK93" s="221"/>
      <c r="FL93" s="221"/>
      <c r="FM93" s="221"/>
      <c r="FN93" s="221"/>
      <c r="FO93" s="221"/>
      <c r="FP93" s="221"/>
      <c r="FQ93" s="221"/>
      <c r="FR93" s="221"/>
      <c r="FS93" s="221"/>
      <c r="FT93" s="221"/>
      <c r="FU93" s="221"/>
      <c r="FV93" s="221"/>
      <c r="FW93" s="221"/>
      <c r="FX93" s="221"/>
      <c r="FY93" s="221"/>
      <c r="FZ93" s="221"/>
      <c r="GA93" s="221"/>
      <c r="GB93" s="221"/>
      <c r="GC93" s="221"/>
      <c r="GD93" s="221"/>
      <c r="GE93" s="221"/>
      <c r="GF93" s="221"/>
      <c r="GG93" s="221"/>
      <c r="GH93" s="221"/>
      <c r="GI93" s="221"/>
      <c r="GJ93" s="221"/>
      <c r="GK93" s="221"/>
      <c r="GL93" s="221"/>
      <c r="GM93" s="221"/>
      <c r="GN93" s="221"/>
      <c r="GO93" s="221"/>
      <c r="GP93" s="221"/>
      <c r="GQ93" s="221"/>
      <c r="GR93" s="221"/>
      <c r="GS93" s="221"/>
      <c r="GT93" s="221"/>
      <c r="GU93" s="221"/>
      <c r="GV93" s="221"/>
      <c r="GW93" s="221"/>
      <c r="GX93" s="221"/>
      <c r="GY93" s="221"/>
      <c r="GZ93" s="221"/>
      <c r="HA93" s="221"/>
      <c r="HB93" s="221"/>
      <c r="HC93" s="221"/>
      <c r="HD93" s="221"/>
      <c r="HE93" s="221"/>
      <c r="HF93" s="221"/>
      <c r="HG93" s="221"/>
      <c r="HH93" s="221"/>
      <c r="HI93" s="221"/>
      <c r="HJ93" s="221"/>
      <c r="HK93" s="221"/>
      <c r="HL93" s="221"/>
      <c r="HM93" s="221"/>
      <c r="HN93" s="221"/>
      <c r="HO93" s="221"/>
      <c r="HP93" s="221"/>
      <c r="HQ93" s="221"/>
      <c r="HR93" s="221"/>
      <c r="HS93" s="221"/>
      <c r="HT93" s="221"/>
      <c r="HU93" s="221"/>
      <c r="HV93" s="221"/>
      <c r="HW93" s="221"/>
      <c r="HX93" s="221"/>
      <c r="HY93" s="221"/>
      <c r="HZ93" s="221"/>
      <c r="IA93" s="221"/>
      <c r="IB93" s="221"/>
      <c r="IC93" s="221"/>
      <c r="ID93" s="221"/>
      <c r="IE93" s="221"/>
      <c r="IF93" s="221"/>
      <c r="IG93" s="221"/>
      <c r="IH93" s="221"/>
      <c r="II93" s="221"/>
      <c r="IJ93" s="221"/>
      <c r="IK93" s="221"/>
      <c r="IL93" s="221"/>
      <c r="IM93" s="221"/>
      <c r="IN93" s="221"/>
      <c r="IO93" s="221"/>
      <c r="IP93" s="221"/>
      <c r="IQ93" s="221"/>
      <c r="IR93" s="221"/>
      <c r="IS93" s="221"/>
      <c r="IT93" s="221"/>
      <c r="IU93" s="221"/>
      <c r="IV93" s="221"/>
    </row>
    <row r="94" spans="1:44" s="221" customFormat="1" ht="15">
      <c r="A94" s="329" t="s">
        <v>41</v>
      </c>
      <c r="B94" s="330">
        <v>213</v>
      </c>
      <c r="C94" s="331">
        <v>706700</v>
      </c>
      <c r="D94" s="319"/>
      <c r="E94" s="320">
        <v>59677.82</v>
      </c>
      <c r="F94" s="320"/>
      <c r="G94" s="320">
        <v>54836.85</v>
      </c>
      <c r="H94" s="320"/>
      <c r="I94" s="320">
        <v>59128.42</v>
      </c>
      <c r="J94" s="321">
        <f t="shared" si="54"/>
        <v>533056.91</v>
      </c>
      <c r="K94" s="322">
        <f t="shared" si="55"/>
        <v>173643.09</v>
      </c>
      <c r="L94" s="323">
        <f t="shared" si="56"/>
        <v>533056.91</v>
      </c>
      <c r="M94" s="319"/>
      <c r="N94" s="320">
        <v>58221.13</v>
      </c>
      <c r="O94" s="320"/>
      <c r="P94" s="320"/>
      <c r="Q94" s="320">
        <v>194790</v>
      </c>
      <c r="R94" s="320"/>
      <c r="S94" s="321">
        <f t="shared" si="57"/>
        <v>280045.78</v>
      </c>
      <c r="T94" s="322">
        <f t="shared" si="58"/>
        <v>253011.13</v>
      </c>
      <c r="U94" s="323">
        <f t="shared" si="59"/>
        <v>280045.78</v>
      </c>
      <c r="V94" s="319"/>
      <c r="W94" s="320"/>
      <c r="X94" s="320"/>
      <c r="Y94" s="320"/>
      <c r="Z94" s="320"/>
      <c r="AA94" s="320"/>
      <c r="AB94" s="321">
        <f t="shared" si="60"/>
        <v>280045.78</v>
      </c>
      <c r="AC94" s="322">
        <f t="shared" si="61"/>
        <v>0</v>
      </c>
      <c r="AD94" s="323">
        <f t="shared" si="62"/>
        <v>280045.78</v>
      </c>
      <c r="AE94" s="319"/>
      <c r="AF94" s="320"/>
      <c r="AG94" s="320"/>
      <c r="AH94" s="320"/>
      <c r="AI94" s="320"/>
      <c r="AJ94" s="320"/>
      <c r="AK94" s="320"/>
      <c r="AL94" s="320"/>
      <c r="AM94" s="320"/>
      <c r="AN94" s="321">
        <f t="shared" si="63"/>
        <v>280045.78</v>
      </c>
      <c r="AO94" s="321">
        <f t="shared" si="64"/>
        <v>0</v>
      </c>
      <c r="AP94" s="320">
        <f t="shared" si="65"/>
        <v>426654.22</v>
      </c>
      <c r="AQ94" s="220">
        <f t="shared" si="66"/>
        <v>60.372749398613266</v>
      </c>
      <c r="AR94" s="297"/>
    </row>
    <row r="95" spans="1:44" s="221" customFormat="1" ht="57.75" customHeight="1">
      <c r="A95" s="317" t="s">
        <v>141</v>
      </c>
      <c r="B95" s="318">
        <v>342</v>
      </c>
      <c r="C95" s="324"/>
      <c r="D95" s="319"/>
      <c r="E95" s="319"/>
      <c r="F95" s="319"/>
      <c r="G95" s="319"/>
      <c r="H95" s="319"/>
      <c r="I95" s="319"/>
      <c r="J95" s="321"/>
      <c r="K95" s="322"/>
      <c r="L95" s="323"/>
      <c r="M95" s="325"/>
      <c r="N95" s="325"/>
      <c r="O95" s="325"/>
      <c r="P95" s="325"/>
      <c r="Q95" s="325"/>
      <c r="R95" s="325"/>
      <c r="S95" s="327"/>
      <c r="T95" s="328"/>
      <c r="U95" s="323"/>
      <c r="V95" s="319"/>
      <c r="W95" s="319"/>
      <c r="X95" s="319"/>
      <c r="Y95" s="319"/>
      <c r="Z95" s="319"/>
      <c r="AA95" s="319"/>
      <c r="AB95" s="321"/>
      <c r="AC95" s="322"/>
      <c r="AD95" s="323"/>
      <c r="AE95" s="319"/>
      <c r="AF95" s="319"/>
      <c r="AG95" s="319"/>
      <c r="AH95" s="319"/>
      <c r="AI95" s="319"/>
      <c r="AJ95" s="319"/>
      <c r="AK95" s="319"/>
      <c r="AL95" s="319"/>
      <c r="AM95" s="319"/>
      <c r="AN95" s="321"/>
      <c r="AO95" s="321"/>
      <c r="AP95" s="320"/>
      <c r="AQ95" s="220"/>
      <c r="AR95" s="297"/>
    </row>
    <row r="96" spans="1:44" s="221" customFormat="1" ht="15">
      <c r="A96" s="329" t="s">
        <v>41</v>
      </c>
      <c r="B96" s="330">
        <v>342</v>
      </c>
      <c r="C96" s="331">
        <f>1324000+115000+1400</f>
        <v>1440400</v>
      </c>
      <c r="D96" s="319"/>
      <c r="E96" s="320"/>
      <c r="F96" s="320"/>
      <c r="G96" s="320"/>
      <c r="H96" s="320"/>
      <c r="I96" s="320">
        <f>114625+111043.93</f>
        <v>225668.93</v>
      </c>
      <c r="J96" s="321">
        <f t="shared" si="54"/>
        <v>1214731.07</v>
      </c>
      <c r="K96" s="322">
        <f t="shared" si="55"/>
        <v>225668.93</v>
      </c>
      <c r="L96" s="323">
        <f t="shared" si="56"/>
        <v>1214731.07</v>
      </c>
      <c r="M96" s="319"/>
      <c r="N96" s="320">
        <v>229599.17</v>
      </c>
      <c r="O96" s="320"/>
      <c r="P96" s="320"/>
      <c r="Q96" s="320">
        <v>96358.38</v>
      </c>
      <c r="R96" s="320"/>
      <c r="S96" s="321">
        <f t="shared" si="57"/>
        <v>888773.52</v>
      </c>
      <c r="T96" s="322">
        <f t="shared" si="58"/>
        <v>325957.55000000005</v>
      </c>
      <c r="U96" s="323">
        <f t="shared" si="59"/>
        <v>888773.52</v>
      </c>
      <c r="V96" s="319"/>
      <c r="W96" s="320"/>
      <c r="X96" s="320"/>
      <c r="Y96" s="320"/>
      <c r="Z96" s="320"/>
      <c r="AA96" s="320"/>
      <c r="AB96" s="321">
        <f t="shared" si="60"/>
        <v>888773.52</v>
      </c>
      <c r="AC96" s="322">
        <f t="shared" si="61"/>
        <v>0</v>
      </c>
      <c r="AD96" s="323">
        <f t="shared" si="62"/>
        <v>888773.52</v>
      </c>
      <c r="AE96" s="319"/>
      <c r="AF96" s="320"/>
      <c r="AG96" s="320"/>
      <c r="AH96" s="320"/>
      <c r="AI96" s="320"/>
      <c r="AJ96" s="320"/>
      <c r="AK96" s="320"/>
      <c r="AL96" s="320"/>
      <c r="AM96" s="320"/>
      <c r="AN96" s="321">
        <f t="shared" si="63"/>
        <v>888773.52</v>
      </c>
      <c r="AO96" s="321">
        <f t="shared" si="64"/>
        <v>0</v>
      </c>
      <c r="AP96" s="320">
        <f t="shared" si="65"/>
        <v>551626.48</v>
      </c>
      <c r="AQ96" s="220">
        <f t="shared" si="66"/>
        <v>38.296756456539846</v>
      </c>
      <c r="AR96" s="297"/>
    </row>
    <row r="97" spans="1:256" s="2" customFormat="1" ht="15">
      <c r="A97" s="77"/>
      <c r="B97" s="78"/>
      <c r="C97" s="79"/>
      <c r="G97" s="295" t="e">
        <f>G68+#REF!+#REF!</f>
        <v>#REF!</v>
      </c>
      <c r="I97" s="295" t="e">
        <f>I68+#REF!+#REF!+#REF!</f>
        <v>#REF!</v>
      </c>
      <c r="J97" s="4"/>
      <c r="K97" s="4"/>
      <c r="N97" s="295" t="e">
        <f>N68+#REF!+#REF!</f>
        <v>#REF!</v>
      </c>
      <c r="P97" s="295" t="e">
        <f>P68+#REF!+#REF!</f>
        <v>#REF!</v>
      </c>
      <c r="Q97" s="295" t="e">
        <f>Q68+#REF!+#REF!+#REF!</f>
        <v>#REF!</v>
      </c>
      <c r="S97" s="4"/>
      <c r="T97" s="4"/>
      <c r="U97" s="141"/>
      <c r="V97" s="296"/>
      <c r="X97" s="295"/>
      <c r="Y97" s="295"/>
      <c r="AB97" s="4"/>
      <c r="AC97" s="48"/>
      <c r="AE97" s="81"/>
      <c r="AF97" s="58"/>
      <c r="AG97" s="58"/>
      <c r="AH97" s="53"/>
      <c r="AJ97" s="59"/>
      <c r="AK97" s="59"/>
      <c r="AL97" s="59"/>
      <c r="AM97" s="4"/>
      <c r="AN97" s="4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1"/>
      <c r="DE97" s="141"/>
      <c r="DF97" s="141"/>
      <c r="DG97" s="141"/>
      <c r="DH97" s="141"/>
      <c r="DI97" s="141"/>
      <c r="DJ97" s="141"/>
      <c r="DK97" s="141"/>
      <c r="DL97" s="141"/>
      <c r="DM97" s="141"/>
      <c r="DN97" s="141"/>
      <c r="DO97" s="141"/>
      <c r="DP97" s="141"/>
      <c r="DQ97" s="141"/>
      <c r="DR97" s="141"/>
      <c r="DS97" s="141"/>
      <c r="DT97" s="141"/>
      <c r="DU97" s="141"/>
      <c r="DV97" s="141"/>
      <c r="DW97" s="141"/>
      <c r="DX97" s="141"/>
      <c r="DY97" s="141"/>
      <c r="DZ97" s="141"/>
      <c r="EA97" s="141"/>
      <c r="EB97" s="141"/>
      <c r="EC97" s="141"/>
      <c r="ED97" s="141"/>
      <c r="EE97" s="141"/>
      <c r="EF97" s="141"/>
      <c r="EG97" s="141"/>
      <c r="EH97" s="141"/>
      <c r="EI97" s="141"/>
      <c r="EJ97" s="141"/>
      <c r="EK97" s="141"/>
      <c r="EL97" s="141"/>
      <c r="EM97" s="141"/>
      <c r="EN97" s="141"/>
      <c r="EO97" s="141"/>
      <c r="EP97" s="141"/>
      <c r="EQ97" s="141"/>
      <c r="ER97" s="141"/>
      <c r="ES97" s="141"/>
      <c r="ET97" s="141"/>
      <c r="EU97" s="141"/>
      <c r="EV97" s="141"/>
      <c r="EW97" s="141"/>
      <c r="EX97" s="141"/>
      <c r="EY97" s="141"/>
      <c r="EZ97" s="141"/>
      <c r="FA97" s="141"/>
      <c r="FB97" s="141"/>
      <c r="FC97" s="141"/>
      <c r="FD97" s="141"/>
      <c r="FE97" s="141"/>
      <c r="FF97" s="141"/>
      <c r="FG97" s="141"/>
      <c r="FH97" s="141"/>
      <c r="FI97" s="141"/>
      <c r="FJ97" s="141"/>
      <c r="FK97" s="141"/>
      <c r="FL97" s="141"/>
      <c r="FM97" s="141"/>
      <c r="FN97" s="141"/>
      <c r="FO97" s="141"/>
      <c r="FP97" s="141"/>
      <c r="FQ97" s="141"/>
      <c r="FR97" s="141"/>
      <c r="FS97" s="141"/>
      <c r="FT97" s="141"/>
      <c r="FU97" s="141"/>
      <c r="FV97" s="141"/>
      <c r="FW97" s="141"/>
      <c r="FX97" s="141"/>
      <c r="FY97" s="141"/>
      <c r="FZ97" s="141"/>
      <c r="GA97" s="141"/>
      <c r="GB97" s="141"/>
      <c r="GC97" s="141"/>
      <c r="GD97" s="141"/>
      <c r="GE97" s="141"/>
      <c r="GF97" s="141"/>
      <c r="GG97" s="141"/>
      <c r="GH97" s="141"/>
      <c r="GI97" s="141"/>
      <c r="GJ97" s="141"/>
      <c r="GK97" s="141"/>
      <c r="GL97" s="141"/>
      <c r="GM97" s="141"/>
      <c r="GN97" s="141"/>
      <c r="GO97" s="141"/>
      <c r="GP97" s="141"/>
      <c r="GQ97" s="141"/>
      <c r="GR97" s="141"/>
      <c r="GS97" s="141"/>
      <c r="GT97" s="141"/>
      <c r="GU97" s="141"/>
      <c r="GV97" s="141"/>
      <c r="GW97" s="141"/>
      <c r="GX97" s="141"/>
      <c r="GY97" s="141"/>
      <c r="GZ97" s="141"/>
      <c r="HA97" s="141"/>
      <c r="HB97" s="141"/>
      <c r="HC97" s="141"/>
      <c r="HD97" s="141"/>
      <c r="HE97" s="141"/>
      <c r="HF97" s="141"/>
      <c r="HG97" s="141"/>
      <c r="HH97" s="141"/>
      <c r="HI97" s="141"/>
      <c r="HJ97" s="141"/>
      <c r="HK97" s="141"/>
      <c r="HL97" s="141"/>
      <c r="HM97" s="141"/>
      <c r="HN97" s="141"/>
      <c r="HO97" s="141"/>
      <c r="HP97" s="141"/>
      <c r="HQ97" s="141"/>
      <c r="HR97" s="141"/>
      <c r="HS97" s="141"/>
      <c r="HT97" s="141"/>
      <c r="HU97" s="141"/>
      <c r="HV97" s="141"/>
      <c r="HW97" s="141"/>
      <c r="HX97" s="141"/>
      <c r="HY97" s="141"/>
      <c r="HZ97" s="141"/>
      <c r="IA97" s="141"/>
      <c r="IB97" s="141"/>
      <c r="IC97" s="141"/>
      <c r="ID97" s="141"/>
      <c r="IE97" s="141"/>
      <c r="IF97" s="141"/>
      <c r="IG97" s="141"/>
      <c r="IH97" s="141"/>
      <c r="II97" s="141"/>
      <c r="IJ97" s="141"/>
      <c r="IK97" s="141"/>
      <c r="IL97" s="141"/>
      <c r="IM97" s="141"/>
      <c r="IN97" s="141"/>
      <c r="IO97" s="141"/>
      <c r="IP97" s="141"/>
      <c r="IQ97" s="141"/>
      <c r="IR97" s="141"/>
      <c r="IS97" s="141"/>
      <c r="IT97" s="141"/>
      <c r="IU97" s="141"/>
      <c r="IV97" s="141"/>
    </row>
    <row r="98" spans="1:256" s="2" customFormat="1" ht="15">
      <c r="A98" s="77"/>
      <c r="B98" s="78"/>
      <c r="C98" s="79"/>
      <c r="J98" s="4"/>
      <c r="K98" s="4"/>
      <c r="O98" s="295">
        <f>O36+O39+O43+O59+O44</f>
        <v>282448.70999999996</v>
      </c>
      <c r="S98" s="4"/>
      <c r="T98" s="4"/>
      <c r="U98" s="141"/>
      <c r="V98" s="75"/>
      <c r="AB98" s="4"/>
      <c r="AC98" s="48"/>
      <c r="AE98" s="81"/>
      <c r="AF98" s="58"/>
      <c r="AG98" s="58"/>
      <c r="AH98" s="53"/>
      <c r="AJ98" s="59"/>
      <c r="AK98" s="59"/>
      <c r="AL98" s="59"/>
      <c r="AM98" s="4"/>
      <c r="AN98" s="4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/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1"/>
      <c r="FG98" s="141"/>
      <c r="FH98" s="141"/>
      <c r="FI98" s="141"/>
      <c r="FJ98" s="141"/>
      <c r="FK98" s="141"/>
      <c r="FL98" s="141"/>
      <c r="FM98" s="141"/>
      <c r="FN98" s="141"/>
      <c r="FO98" s="141"/>
      <c r="FP98" s="141"/>
      <c r="FQ98" s="141"/>
      <c r="FR98" s="141"/>
      <c r="FS98" s="141"/>
      <c r="FT98" s="141"/>
      <c r="FU98" s="141"/>
      <c r="FV98" s="141"/>
      <c r="FW98" s="141"/>
      <c r="FX98" s="141"/>
      <c r="FY98" s="141"/>
      <c r="FZ98" s="141"/>
      <c r="GA98" s="141"/>
      <c r="GB98" s="141"/>
      <c r="GC98" s="141"/>
      <c r="GD98" s="141"/>
      <c r="GE98" s="141"/>
      <c r="GF98" s="141"/>
      <c r="GG98" s="141"/>
      <c r="GH98" s="141"/>
      <c r="GI98" s="141"/>
      <c r="GJ98" s="141"/>
      <c r="GK98" s="141"/>
      <c r="GL98" s="141"/>
      <c r="GM98" s="141"/>
      <c r="GN98" s="141"/>
      <c r="GO98" s="141"/>
      <c r="GP98" s="141"/>
      <c r="GQ98" s="141"/>
      <c r="GR98" s="141"/>
      <c r="GS98" s="141"/>
      <c r="GT98" s="141"/>
      <c r="GU98" s="141"/>
      <c r="GV98" s="141"/>
      <c r="GW98" s="141"/>
      <c r="GX98" s="141"/>
      <c r="GY98" s="141"/>
      <c r="GZ98" s="141"/>
      <c r="HA98" s="141"/>
      <c r="HB98" s="141"/>
      <c r="HC98" s="141"/>
      <c r="HD98" s="141"/>
      <c r="HE98" s="141"/>
      <c r="HF98" s="141"/>
      <c r="HG98" s="141"/>
      <c r="HH98" s="141"/>
      <c r="HI98" s="141"/>
      <c r="HJ98" s="141"/>
      <c r="HK98" s="141"/>
      <c r="HL98" s="141"/>
      <c r="HM98" s="141"/>
      <c r="HN98" s="141"/>
      <c r="HO98" s="141"/>
      <c r="HP98" s="141"/>
      <c r="HQ98" s="141"/>
      <c r="HR98" s="141"/>
      <c r="HS98" s="141"/>
      <c r="HT98" s="141"/>
      <c r="HU98" s="141"/>
      <c r="HV98" s="141"/>
      <c r="HW98" s="141"/>
      <c r="HX98" s="141"/>
      <c r="HY98" s="141"/>
      <c r="HZ98" s="141"/>
      <c r="IA98" s="141"/>
      <c r="IB98" s="141"/>
      <c r="IC98" s="141"/>
      <c r="ID98" s="141"/>
      <c r="IE98" s="141"/>
      <c r="IF98" s="141"/>
      <c r="IG98" s="141"/>
      <c r="IH98" s="141"/>
      <c r="II98" s="141"/>
      <c r="IJ98" s="141"/>
      <c r="IK98" s="141"/>
      <c r="IL98" s="141"/>
      <c r="IM98" s="141"/>
      <c r="IN98" s="141"/>
      <c r="IO98" s="141"/>
      <c r="IP98" s="141"/>
      <c r="IQ98" s="141"/>
      <c r="IR98" s="141"/>
      <c r="IS98" s="141"/>
      <c r="IT98" s="141"/>
      <c r="IU98" s="141"/>
      <c r="IV98" s="141"/>
    </row>
    <row r="99" spans="1:256" s="2" customFormat="1" ht="18.75">
      <c r="A99" s="292" t="s">
        <v>122</v>
      </c>
      <c r="B99" s="78"/>
      <c r="C99" s="79"/>
      <c r="J99" s="4"/>
      <c r="K99" s="4"/>
      <c r="S99" s="4"/>
      <c r="T99" s="4"/>
      <c r="U99" s="141"/>
      <c r="V99" s="75"/>
      <c r="AB99" s="4"/>
      <c r="AC99" s="48"/>
      <c r="AE99" s="81"/>
      <c r="AF99" s="58"/>
      <c r="AG99" s="58"/>
      <c r="AH99" s="53"/>
      <c r="AJ99" s="59"/>
      <c r="AK99" s="59"/>
      <c r="AL99" s="59"/>
      <c r="AM99" s="4"/>
      <c r="AN99" s="4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41"/>
      <c r="BW99" s="141"/>
      <c r="BX99" s="141"/>
      <c r="BY99" s="141"/>
      <c r="BZ99" s="141"/>
      <c r="CA99" s="141"/>
      <c r="CB99" s="141"/>
      <c r="CC99" s="141"/>
      <c r="CD99" s="141"/>
      <c r="CE99" s="141"/>
      <c r="CF99" s="141"/>
      <c r="CG99" s="141"/>
      <c r="CH99" s="141"/>
      <c r="CI99" s="141"/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1"/>
      <c r="CW99" s="141"/>
      <c r="CX99" s="141"/>
      <c r="CY99" s="141"/>
      <c r="CZ99" s="141"/>
      <c r="DA99" s="141"/>
      <c r="DB99" s="141"/>
      <c r="DC99" s="141"/>
      <c r="DD99" s="141"/>
      <c r="DE99" s="141"/>
      <c r="DF99" s="141"/>
      <c r="DG99" s="141"/>
      <c r="DH99" s="141"/>
      <c r="DI99" s="141"/>
      <c r="DJ99" s="141"/>
      <c r="DK99" s="141"/>
      <c r="DL99" s="141"/>
      <c r="DM99" s="141"/>
      <c r="DN99" s="141"/>
      <c r="DO99" s="141"/>
      <c r="DP99" s="141"/>
      <c r="DQ99" s="141"/>
      <c r="DR99" s="141"/>
      <c r="DS99" s="141"/>
      <c r="DT99" s="141"/>
      <c r="DU99" s="141"/>
      <c r="DV99" s="141"/>
      <c r="DW99" s="141"/>
      <c r="DX99" s="141"/>
      <c r="DY99" s="141"/>
      <c r="DZ99" s="141"/>
      <c r="EA99" s="141"/>
      <c r="EB99" s="141"/>
      <c r="EC99" s="141"/>
      <c r="ED99" s="141"/>
      <c r="EE99" s="141"/>
      <c r="EF99" s="141"/>
      <c r="EG99" s="141"/>
      <c r="EH99" s="141"/>
      <c r="EI99" s="141"/>
      <c r="EJ99" s="141"/>
      <c r="EK99" s="141"/>
      <c r="EL99" s="141"/>
      <c r="EM99" s="141"/>
      <c r="EN99" s="141"/>
      <c r="EO99" s="141"/>
      <c r="EP99" s="141"/>
      <c r="EQ99" s="141"/>
      <c r="ER99" s="141"/>
      <c r="ES99" s="141"/>
      <c r="ET99" s="141"/>
      <c r="EU99" s="141"/>
      <c r="EV99" s="141"/>
      <c r="EW99" s="141"/>
      <c r="EX99" s="141"/>
      <c r="EY99" s="141"/>
      <c r="EZ99" s="141"/>
      <c r="FA99" s="141"/>
      <c r="FB99" s="141"/>
      <c r="FC99" s="141"/>
      <c r="FD99" s="141"/>
      <c r="FE99" s="141"/>
      <c r="FF99" s="141"/>
      <c r="FG99" s="141"/>
      <c r="FH99" s="141"/>
      <c r="FI99" s="141"/>
      <c r="FJ99" s="141"/>
      <c r="FK99" s="141"/>
      <c r="FL99" s="141"/>
      <c r="FM99" s="141"/>
      <c r="FN99" s="141"/>
      <c r="FO99" s="141"/>
      <c r="FP99" s="141"/>
      <c r="FQ99" s="141"/>
      <c r="FR99" s="141"/>
      <c r="FS99" s="141"/>
      <c r="FT99" s="141"/>
      <c r="FU99" s="141"/>
      <c r="FV99" s="141"/>
      <c r="FW99" s="141"/>
      <c r="FX99" s="141"/>
      <c r="FY99" s="141"/>
      <c r="FZ99" s="141"/>
      <c r="GA99" s="141"/>
      <c r="GB99" s="141"/>
      <c r="GC99" s="141"/>
      <c r="GD99" s="141"/>
      <c r="GE99" s="141"/>
      <c r="GF99" s="141"/>
      <c r="GG99" s="141"/>
      <c r="GH99" s="141"/>
      <c r="GI99" s="141"/>
      <c r="GJ99" s="141"/>
      <c r="GK99" s="141"/>
      <c r="GL99" s="141"/>
      <c r="GM99" s="141"/>
      <c r="GN99" s="141"/>
      <c r="GO99" s="141"/>
      <c r="GP99" s="141"/>
      <c r="GQ99" s="141"/>
      <c r="GR99" s="141"/>
      <c r="GS99" s="141"/>
      <c r="GT99" s="141"/>
      <c r="GU99" s="141"/>
      <c r="GV99" s="141"/>
      <c r="GW99" s="141"/>
      <c r="GX99" s="141"/>
      <c r="GY99" s="141"/>
      <c r="GZ99" s="141"/>
      <c r="HA99" s="141"/>
      <c r="HB99" s="141"/>
      <c r="HC99" s="141"/>
      <c r="HD99" s="141"/>
      <c r="HE99" s="141"/>
      <c r="HF99" s="141"/>
      <c r="HG99" s="141"/>
      <c r="HH99" s="141"/>
      <c r="HI99" s="141"/>
      <c r="HJ99" s="141"/>
      <c r="HK99" s="141"/>
      <c r="HL99" s="141"/>
      <c r="HM99" s="141"/>
      <c r="HN99" s="141"/>
      <c r="HO99" s="141"/>
      <c r="HP99" s="141"/>
      <c r="HQ99" s="141"/>
      <c r="HR99" s="141"/>
      <c r="HS99" s="141"/>
      <c r="HT99" s="141"/>
      <c r="HU99" s="141"/>
      <c r="HV99" s="141"/>
      <c r="HW99" s="141"/>
      <c r="HX99" s="141"/>
      <c r="HY99" s="141"/>
      <c r="HZ99" s="141"/>
      <c r="IA99" s="141"/>
      <c r="IB99" s="141"/>
      <c r="IC99" s="141"/>
      <c r="ID99" s="141"/>
      <c r="IE99" s="141"/>
      <c r="IF99" s="141"/>
      <c r="IG99" s="141"/>
      <c r="IH99" s="141"/>
      <c r="II99" s="141"/>
      <c r="IJ99" s="141"/>
      <c r="IK99" s="141"/>
      <c r="IL99" s="141"/>
      <c r="IM99" s="141"/>
      <c r="IN99" s="141"/>
      <c r="IO99" s="141"/>
      <c r="IP99" s="141"/>
      <c r="IQ99" s="141"/>
      <c r="IR99" s="141"/>
      <c r="IS99" s="141"/>
      <c r="IT99" s="141"/>
      <c r="IU99" s="141"/>
      <c r="IV99" s="141"/>
    </row>
    <row r="100" spans="1:256" s="2" customFormat="1" ht="15.75">
      <c r="A100" s="276" t="s">
        <v>106</v>
      </c>
      <c r="B100" s="78"/>
      <c r="C100" s="251">
        <f>C13+C34+C45</f>
        <v>46641200</v>
      </c>
      <c r="D100" s="289" t="e">
        <f>SUM(D14:D29)+SUM(#REF!)</f>
        <v>#REF!</v>
      </c>
      <c r="E100" s="289" t="e">
        <f>SUM(E14:E29)+SUM(#REF!)</f>
        <v>#REF!</v>
      </c>
      <c r="F100" s="289" t="e">
        <f>SUM(F14:F29)+SUM(#REF!)</f>
        <v>#REF!</v>
      </c>
      <c r="G100" s="289" t="e">
        <f>SUM(G14:G29)+SUM(#REF!)</f>
        <v>#REF!</v>
      </c>
      <c r="H100" s="289" t="e">
        <f>SUM(H14:H29)+SUM(#REF!)</f>
        <v>#REF!</v>
      </c>
      <c r="I100" s="289" t="e">
        <f>SUM(I14:I29)+SUM(#REF!)</f>
        <v>#REF!</v>
      </c>
      <c r="J100" s="291" t="e">
        <f>C100-SUM(D100:I100)</f>
        <v>#REF!</v>
      </c>
      <c r="K100" s="291" t="e">
        <f>SUM(D100:I100)</f>
        <v>#REF!</v>
      </c>
      <c r="L100" s="291" t="e">
        <f>C100-K100</f>
        <v>#REF!</v>
      </c>
      <c r="M100" s="291" t="e">
        <f>SUM(M14:M29)+SUM(#REF!)</f>
        <v>#REF!</v>
      </c>
      <c r="N100" s="291" t="e">
        <f>SUM(N14:N29)+SUM(#REF!)</f>
        <v>#REF!</v>
      </c>
      <c r="O100" s="291" t="e">
        <f>SUM(O14:O29)+SUM(#REF!)</f>
        <v>#REF!</v>
      </c>
      <c r="P100" s="291" t="e">
        <f>SUM(P14:P29)+SUM(#REF!)</f>
        <v>#REF!</v>
      </c>
      <c r="Q100" s="291" t="e">
        <f>SUM(Q14:Q29)+SUM(#REF!)</f>
        <v>#REF!</v>
      </c>
      <c r="R100" s="291" t="e">
        <f>SUM(R14:R29)+SUM(#REF!)</f>
        <v>#REF!</v>
      </c>
      <c r="S100" s="291" t="e">
        <f>J100-SUM(M100:R100)</f>
        <v>#REF!</v>
      </c>
      <c r="T100" s="291" t="e">
        <f>SUM(M100:R100)</f>
        <v>#REF!</v>
      </c>
      <c r="U100" s="291" t="e">
        <f>C100-K100-T100</f>
        <v>#REF!</v>
      </c>
      <c r="AB100" s="4"/>
      <c r="AC100" s="4"/>
      <c r="AE100" s="81"/>
      <c r="AF100" s="58"/>
      <c r="AG100" s="58"/>
      <c r="AJ100" s="59"/>
      <c r="AK100" s="59"/>
      <c r="AL100" s="59"/>
      <c r="AM100" s="4"/>
      <c r="AN100" s="4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  <c r="IQ100" s="141"/>
      <c r="IR100" s="141"/>
      <c r="IS100" s="141"/>
      <c r="IT100" s="141"/>
      <c r="IU100" s="141"/>
      <c r="IV100" s="141"/>
    </row>
    <row r="101" spans="1:256" s="2" customFormat="1" ht="15">
      <c r="A101" s="277">
        <v>0.5</v>
      </c>
      <c r="C101" s="222">
        <f>C100/2</f>
        <v>23320600</v>
      </c>
      <c r="D101" s="285" t="e">
        <f>D100/2</f>
        <v>#REF!</v>
      </c>
      <c r="E101" s="286"/>
      <c r="F101" s="286"/>
      <c r="G101" s="286"/>
      <c r="H101" s="286"/>
      <c r="I101" s="286"/>
      <c r="J101" s="291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AB101" s="4"/>
      <c r="AC101" s="4"/>
      <c r="AD101" s="53"/>
      <c r="AE101" s="81"/>
      <c r="AF101" s="58"/>
      <c r="AG101" s="58"/>
      <c r="AJ101" s="59"/>
      <c r="AK101" s="59"/>
      <c r="AL101" s="59"/>
      <c r="AM101" s="4"/>
      <c r="AN101" s="4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  <c r="CW101" s="141"/>
      <c r="CX101" s="141"/>
      <c r="CY101" s="141"/>
      <c r="CZ101" s="141"/>
      <c r="DA101" s="141"/>
      <c r="DB101" s="141"/>
      <c r="DC101" s="141"/>
      <c r="DD101" s="141"/>
      <c r="DE101" s="141"/>
      <c r="DF101" s="141"/>
      <c r="DG101" s="141"/>
      <c r="DH101" s="141"/>
      <c r="DI101" s="141"/>
      <c r="DJ101" s="141"/>
      <c r="DK101" s="141"/>
      <c r="DL101" s="141"/>
      <c r="DM101" s="141"/>
      <c r="DN101" s="141"/>
      <c r="DO101" s="141"/>
      <c r="DP101" s="141"/>
      <c r="DQ101" s="141"/>
      <c r="DR101" s="141"/>
      <c r="DS101" s="141"/>
      <c r="DT101" s="141"/>
      <c r="DU101" s="141"/>
      <c r="DV101" s="141"/>
      <c r="DW101" s="141"/>
      <c r="DX101" s="141"/>
      <c r="DY101" s="141"/>
      <c r="DZ101" s="141"/>
      <c r="EA101" s="141"/>
      <c r="EB101" s="141"/>
      <c r="EC101" s="141"/>
      <c r="ED101" s="141"/>
      <c r="EE101" s="141"/>
      <c r="EF101" s="141"/>
      <c r="EG101" s="141"/>
      <c r="EH101" s="141"/>
      <c r="EI101" s="141"/>
      <c r="EJ101" s="141"/>
      <c r="EK101" s="141"/>
      <c r="EL101" s="141"/>
      <c r="EM101" s="141"/>
      <c r="EN101" s="141"/>
      <c r="EO101" s="141"/>
      <c r="EP101" s="141"/>
      <c r="EQ101" s="141"/>
      <c r="ER101" s="141"/>
      <c r="ES101" s="141"/>
      <c r="ET101" s="141"/>
      <c r="EU101" s="141"/>
      <c r="EV101" s="141"/>
      <c r="EW101" s="141"/>
      <c r="EX101" s="141"/>
      <c r="EY101" s="141"/>
      <c r="EZ101" s="141"/>
      <c r="FA101" s="141"/>
      <c r="FB101" s="141"/>
      <c r="FC101" s="141"/>
      <c r="FD101" s="141"/>
      <c r="FE101" s="141"/>
      <c r="FF101" s="141"/>
      <c r="FG101" s="141"/>
      <c r="FH101" s="141"/>
      <c r="FI101" s="141"/>
      <c r="FJ101" s="141"/>
      <c r="FK101" s="141"/>
      <c r="FL101" s="141"/>
      <c r="FM101" s="141"/>
      <c r="FN101" s="141"/>
      <c r="FO101" s="141"/>
      <c r="FP101" s="141"/>
      <c r="FQ101" s="141"/>
      <c r="FR101" s="141"/>
      <c r="FS101" s="141"/>
      <c r="FT101" s="141"/>
      <c r="FU101" s="141"/>
      <c r="FV101" s="141"/>
      <c r="FW101" s="141"/>
      <c r="FX101" s="141"/>
      <c r="FY101" s="141"/>
      <c r="FZ101" s="141"/>
      <c r="GA101" s="141"/>
      <c r="GB101" s="141"/>
      <c r="GC101" s="141"/>
      <c r="GD101" s="141"/>
      <c r="GE101" s="141"/>
      <c r="GF101" s="141"/>
      <c r="GG101" s="141"/>
      <c r="GH101" s="141"/>
      <c r="GI101" s="141"/>
      <c r="GJ101" s="141"/>
      <c r="GK101" s="141"/>
      <c r="GL101" s="141"/>
      <c r="GM101" s="141"/>
      <c r="GN101" s="141"/>
      <c r="GO101" s="141"/>
      <c r="GP101" s="141"/>
      <c r="GQ101" s="141"/>
      <c r="GR101" s="141"/>
      <c r="GS101" s="141"/>
      <c r="GT101" s="141"/>
      <c r="GU101" s="141"/>
      <c r="GV101" s="141"/>
      <c r="GW101" s="141"/>
      <c r="GX101" s="141"/>
      <c r="GY101" s="141"/>
      <c r="GZ101" s="141"/>
      <c r="HA101" s="141"/>
      <c r="HB101" s="141"/>
      <c r="HC101" s="141"/>
      <c r="HD101" s="141"/>
      <c r="HE101" s="141"/>
      <c r="HF101" s="141"/>
      <c r="HG101" s="141"/>
      <c r="HH101" s="141"/>
      <c r="HI101" s="141"/>
      <c r="HJ101" s="141"/>
      <c r="HK101" s="141"/>
      <c r="HL101" s="141"/>
      <c r="HM101" s="141"/>
      <c r="HN101" s="141"/>
      <c r="HO101" s="141"/>
      <c r="HP101" s="141"/>
      <c r="HQ101" s="141"/>
      <c r="HR101" s="141"/>
      <c r="HS101" s="141"/>
      <c r="HT101" s="141"/>
      <c r="HU101" s="141"/>
      <c r="HV101" s="141"/>
      <c r="HW101" s="141"/>
      <c r="HX101" s="141"/>
      <c r="HY101" s="141"/>
      <c r="HZ101" s="141"/>
      <c r="IA101" s="141"/>
      <c r="IB101" s="141"/>
      <c r="IC101" s="141"/>
      <c r="ID101" s="141"/>
      <c r="IE101" s="141"/>
      <c r="IF101" s="141"/>
      <c r="IG101" s="141"/>
      <c r="IH101" s="141"/>
      <c r="II101" s="141"/>
      <c r="IJ101" s="141"/>
      <c r="IK101" s="141"/>
      <c r="IL101" s="141"/>
      <c r="IM101" s="141"/>
      <c r="IN101" s="141"/>
      <c r="IO101" s="141"/>
      <c r="IP101" s="141"/>
      <c r="IQ101" s="141"/>
      <c r="IR101" s="141"/>
      <c r="IS101" s="141"/>
      <c r="IT101" s="141"/>
      <c r="IU101" s="141"/>
      <c r="IV101" s="141"/>
    </row>
    <row r="102" spans="1:256" s="2" customFormat="1" ht="15">
      <c r="A102" s="76" t="s">
        <v>129</v>
      </c>
      <c r="B102" s="78"/>
      <c r="C102" s="278">
        <f>C101</f>
        <v>23320600</v>
      </c>
      <c r="D102" s="285" t="e">
        <f>D101</f>
        <v>#REF!</v>
      </c>
      <c r="E102" s="286" t="e">
        <f>SUM(E14:E29)+SUM(#REF!)-#REF!-#REF!</f>
        <v>#REF!</v>
      </c>
      <c r="F102" s="286" t="e">
        <f>SUM(F14:F29)+SUM(#REF!)-#REF!-#REF!</f>
        <v>#REF!</v>
      </c>
      <c r="G102" s="286" t="e">
        <f>SUM(G14:G29)+SUM(#REF!)-#REF!-#REF!</f>
        <v>#REF!</v>
      </c>
      <c r="H102" s="286" t="e">
        <f>SUM(H14:H29)+SUM(#REF!)-#REF!-#REF!</f>
        <v>#REF!</v>
      </c>
      <c r="I102" s="286" t="e">
        <f>SUM(I14:I29)+SUM(#REF!)-#REF!-#REF!</f>
        <v>#REF!</v>
      </c>
      <c r="J102" s="291" t="e">
        <f>C102-SUM(D102:I102)</f>
        <v>#REF!</v>
      </c>
      <c r="K102" s="291" t="e">
        <f>SUM(D102:I102)</f>
        <v>#REF!</v>
      </c>
      <c r="L102" s="291" t="e">
        <f aca="true" t="shared" si="67" ref="L102:L107">C102-K102</f>
        <v>#REF!</v>
      </c>
      <c r="M102" s="284" t="e">
        <f>SUM(M14:M29)+SUM(#REF!)-#REF!-#REF!</f>
        <v>#REF!</v>
      </c>
      <c r="N102" s="284" t="e">
        <f>SUM(N14:N29)+SUM(#REF!)-#REF!-#REF!</f>
        <v>#REF!</v>
      </c>
      <c r="O102" s="284" t="e">
        <f>SUM(O14:O29)+SUM(#REF!)-#REF!-#REF!</f>
        <v>#REF!</v>
      </c>
      <c r="P102" s="284" t="e">
        <f>SUM(P14:P29)+SUM(#REF!)-#REF!-#REF!</f>
        <v>#REF!</v>
      </c>
      <c r="Q102" s="284" t="e">
        <f>SUM(Q14:Q29)+SUM(#REF!)-#REF!-#REF!</f>
        <v>#REF!</v>
      </c>
      <c r="R102" s="284" t="e">
        <f>SUM(R14:R29)+SUM(#REF!)-#REF!-#REF!</f>
        <v>#REF!</v>
      </c>
      <c r="S102" s="291" t="e">
        <f>J102-SUM(M102:R102)</f>
        <v>#REF!</v>
      </c>
      <c r="T102" s="291" t="e">
        <f>SUM(M102:R102)</f>
        <v>#REF!</v>
      </c>
      <c r="U102" s="291" t="e">
        <f>C102-K102-T102</f>
        <v>#REF!</v>
      </c>
      <c r="AB102" s="4"/>
      <c r="AC102" s="4"/>
      <c r="AE102" s="81"/>
      <c r="AF102" s="58"/>
      <c r="AG102" s="58"/>
      <c r="AJ102" s="59"/>
      <c r="AK102" s="59"/>
      <c r="AL102" s="59"/>
      <c r="AM102" s="4"/>
      <c r="AN102" s="4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1"/>
      <c r="DE102" s="141"/>
      <c r="DF102" s="141"/>
      <c r="DG102" s="141"/>
      <c r="DH102" s="141"/>
      <c r="DI102" s="141"/>
      <c r="DJ102" s="141"/>
      <c r="DK102" s="141"/>
      <c r="DL102" s="141"/>
      <c r="DM102" s="141"/>
      <c r="DN102" s="141"/>
      <c r="DO102" s="141"/>
      <c r="DP102" s="141"/>
      <c r="DQ102" s="141"/>
      <c r="DR102" s="141"/>
      <c r="DS102" s="141"/>
      <c r="DT102" s="141"/>
      <c r="DU102" s="141"/>
      <c r="DV102" s="141"/>
      <c r="DW102" s="141"/>
      <c r="DX102" s="141"/>
      <c r="DY102" s="141"/>
      <c r="DZ102" s="141"/>
      <c r="EA102" s="141"/>
      <c r="EB102" s="141"/>
      <c r="EC102" s="141"/>
      <c r="ED102" s="141"/>
      <c r="EE102" s="141"/>
      <c r="EF102" s="141"/>
      <c r="EG102" s="141"/>
      <c r="EH102" s="141"/>
      <c r="EI102" s="141"/>
      <c r="EJ102" s="141"/>
      <c r="EK102" s="141"/>
      <c r="EL102" s="141"/>
      <c r="EM102" s="141"/>
      <c r="EN102" s="141"/>
      <c r="EO102" s="141"/>
      <c r="EP102" s="141"/>
      <c r="EQ102" s="141"/>
      <c r="ER102" s="141"/>
      <c r="ES102" s="141"/>
      <c r="ET102" s="141"/>
      <c r="EU102" s="141"/>
      <c r="EV102" s="141"/>
      <c r="EW102" s="141"/>
      <c r="EX102" s="141"/>
      <c r="EY102" s="141"/>
      <c r="EZ102" s="141"/>
      <c r="FA102" s="141"/>
      <c r="FB102" s="141"/>
      <c r="FC102" s="141"/>
      <c r="FD102" s="141"/>
      <c r="FE102" s="141"/>
      <c r="FF102" s="141"/>
      <c r="FG102" s="141"/>
      <c r="FH102" s="141"/>
      <c r="FI102" s="141"/>
      <c r="FJ102" s="141"/>
      <c r="FK102" s="141"/>
      <c r="FL102" s="141"/>
      <c r="FM102" s="141"/>
      <c r="FN102" s="141"/>
      <c r="FO102" s="141"/>
      <c r="FP102" s="141"/>
      <c r="FQ102" s="141"/>
      <c r="FR102" s="141"/>
      <c r="FS102" s="141"/>
      <c r="FT102" s="141"/>
      <c r="FU102" s="141"/>
      <c r="FV102" s="141"/>
      <c r="FW102" s="141"/>
      <c r="FX102" s="141"/>
      <c r="FY102" s="141"/>
      <c r="FZ102" s="141"/>
      <c r="GA102" s="141"/>
      <c r="GB102" s="141"/>
      <c r="GC102" s="141"/>
      <c r="GD102" s="141"/>
      <c r="GE102" s="141"/>
      <c r="GF102" s="141"/>
      <c r="GG102" s="141"/>
      <c r="GH102" s="141"/>
      <c r="GI102" s="141"/>
      <c r="GJ102" s="141"/>
      <c r="GK102" s="141"/>
      <c r="GL102" s="141"/>
      <c r="GM102" s="141"/>
      <c r="GN102" s="141"/>
      <c r="GO102" s="141"/>
      <c r="GP102" s="141"/>
      <c r="GQ102" s="141"/>
      <c r="GR102" s="141"/>
      <c r="GS102" s="141"/>
      <c r="GT102" s="141"/>
      <c r="GU102" s="141"/>
      <c r="GV102" s="141"/>
      <c r="GW102" s="141"/>
      <c r="GX102" s="141"/>
      <c r="GY102" s="141"/>
      <c r="GZ102" s="141"/>
      <c r="HA102" s="141"/>
      <c r="HB102" s="141"/>
      <c r="HC102" s="141"/>
      <c r="HD102" s="141"/>
      <c r="HE102" s="141"/>
      <c r="HF102" s="141"/>
      <c r="HG102" s="141"/>
      <c r="HH102" s="141"/>
      <c r="HI102" s="141"/>
      <c r="HJ102" s="141"/>
      <c r="HK102" s="141"/>
      <c r="HL102" s="141"/>
      <c r="HM102" s="141"/>
      <c r="HN102" s="141"/>
      <c r="HO102" s="141"/>
      <c r="HP102" s="141"/>
      <c r="HQ102" s="141"/>
      <c r="HR102" s="141"/>
      <c r="HS102" s="141"/>
      <c r="HT102" s="141"/>
      <c r="HU102" s="141"/>
      <c r="HV102" s="141"/>
      <c r="HW102" s="141"/>
      <c r="HX102" s="141"/>
      <c r="HY102" s="141"/>
      <c r="HZ102" s="141"/>
      <c r="IA102" s="141"/>
      <c r="IB102" s="141"/>
      <c r="IC102" s="141"/>
      <c r="ID102" s="141"/>
      <c r="IE102" s="141"/>
      <c r="IF102" s="141"/>
      <c r="IG102" s="141"/>
      <c r="IH102" s="141"/>
      <c r="II102" s="141"/>
      <c r="IJ102" s="141"/>
      <c r="IK102" s="141"/>
      <c r="IL102" s="141"/>
      <c r="IM102" s="141"/>
      <c r="IN102" s="141"/>
      <c r="IO102" s="141"/>
      <c r="IP102" s="141"/>
      <c r="IQ102" s="141"/>
      <c r="IR102" s="141"/>
      <c r="IS102" s="141"/>
      <c r="IT102" s="141"/>
      <c r="IU102" s="141"/>
      <c r="IV102" s="141"/>
    </row>
    <row r="103" spans="1:256" s="2" customFormat="1" ht="15">
      <c r="A103" s="75" t="s">
        <v>108</v>
      </c>
      <c r="C103" s="279">
        <f>19965775.64+1456096.42</f>
        <v>21421872.060000002</v>
      </c>
      <c r="D103" s="285" t="e">
        <f>#REF!+#REF!</f>
        <v>#REF!</v>
      </c>
      <c r="E103" s="286" t="e">
        <f>#REF!+#REF!</f>
        <v>#REF!</v>
      </c>
      <c r="F103" s="286" t="e">
        <f>#REF!+#REF!</f>
        <v>#REF!</v>
      </c>
      <c r="G103" s="286" t="e">
        <f>#REF!+#REF!</f>
        <v>#REF!</v>
      </c>
      <c r="H103" s="286" t="e">
        <f>#REF!+#REF!</f>
        <v>#REF!</v>
      </c>
      <c r="I103" s="286" t="e">
        <f>#REF!+#REF!</f>
        <v>#REF!</v>
      </c>
      <c r="J103" s="291" t="e">
        <f>C103-SUM(D103:I103)</f>
        <v>#REF!</v>
      </c>
      <c r="K103" s="291" t="e">
        <f>SUM(D103:I103)</f>
        <v>#REF!</v>
      </c>
      <c r="L103" s="291" t="e">
        <f t="shared" si="67"/>
        <v>#REF!</v>
      </c>
      <c r="M103" s="284" t="e">
        <f>#REF!+#REF!</f>
        <v>#REF!</v>
      </c>
      <c r="N103" s="284" t="e">
        <f>#REF!+#REF!</f>
        <v>#REF!</v>
      </c>
      <c r="O103" s="284" t="e">
        <f>#REF!+#REF!</f>
        <v>#REF!</v>
      </c>
      <c r="P103" s="284" t="e">
        <f>#REF!+#REF!</f>
        <v>#REF!</v>
      </c>
      <c r="Q103" s="284" t="e">
        <f>#REF!+#REF!</f>
        <v>#REF!</v>
      </c>
      <c r="R103" s="284" t="e">
        <f>#REF!+#REF!</f>
        <v>#REF!</v>
      </c>
      <c r="S103" s="291" t="e">
        <f>J103-SUM(M103:R103)</f>
        <v>#REF!</v>
      </c>
      <c r="T103" s="291" t="e">
        <f>SUM(M103:R103)</f>
        <v>#REF!</v>
      </c>
      <c r="U103" s="291" t="e">
        <f>C103-K103-T103</f>
        <v>#REF!</v>
      </c>
      <c r="AB103" s="4"/>
      <c r="AC103" s="4"/>
      <c r="AE103" s="82"/>
      <c r="AF103" s="83"/>
      <c r="AG103" s="83"/>
      <c r="AH103" s="25"/>
      <c r="AI103" s="25"/>
      <c r="AJ103" s="59"/>
      <c r="AK103" s="59"/>
      <c r="AL103" s="59"/>
      <c r="AM103" s="4"/>
      <c r="AN103" s="4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  <c r="BP103" s="141"/>
      <c r="BQ103" s="141"/>
      <c r="BR103" s="141"/>
      <c r="BS103" s="141"/>
      <c r="BT103" s="141"/>
      <c r="BU103" s="141"/>
      <c r="BV103" s="141"/>
      <c r="BW103" s="141"/>
      <c r="BX103" s="141"/>
      <c r="BY103" s="141"/>
      <c r="BZ103" s="141"/>
      <c r="CA103" s="141"/>
      <c r="CB103" s="141"/>
      <c r="CC103" s="141"/>
      <c r="CD103" s="141"/>
      <c r="CE103" s="141"/>
      <c r="CF103" s="141"/>
      <c r="CG103" s="141"/>
      <c r="CH103" s="141"/>
      <c r="CI103" s="141"/>
      <c r="CJ103" s="141"/>
      <c r="CK103" s="141"/>
      <c r="CL103" s="141"/>
      <c r="CM103" s="141"/>
      <c r="CN103" s="141"/>
      <c r="CO103" s="141"/>
      <c r="CP103" s="141"/>
      <c r="CQ103" s="141"/>
      <c r="CR103" s="141"/>
      <c r="CS103" s="141"/>
      <c r="CT103" s="141"/>
      <c r="CU103" s="141"/>
      <c r="CV103" s="141"/>
      <c r="CW103" s="141"/>
      <c r="CX103" s="141"/>
      <c r="CY103" s="141"/>
      <c r="CZ103" s="141"/>
      <c r="DA103" s="141"/>
      <c r="DB103" s="141"/>
      <c r="DC103" s="141"/>
      <c r="DD103" s="141"/>
      <c r="DE103" s="141"/>
      <c r="DF103" s="141"/>
      <c r="DG103" s="141"/>
      <c r="DH103" s="141"/>
      <c r="DI103" s="141"/>
      <c r="DJ103" s="141"/>
      <c r="DK103" s="141"/>
      <c r="DL103" s="141"/>
      <c r="DM103" s="141"/>
      <c r="DN103" s="141"/>
      <c r="DO103" s="141"/>
      <c r="DP103" s="141"/>
      <c r="DQ103" s="141"/>
      <c r="DR103" s="141"/>
      <c r="DS103" s="141"/>
      <c r="DT103" s="141"/>
      <c r="DU103" s="141"/>
      <c r="DV103" s="141"/>
      <c r="DW103" s="141"/>
      <c r="DX103" s="141"/>
      <c r="DY103" s="141"/>
      <c r="DZ103" s="141"/>
      <c r="EA103" s="141"/>
      <c r="EB103" s="141"/>
      <c r="EC103" s="141"/>
      <c r="ED103" s="141"/>
      <c r="EE103" s="141"/>
      <c r="EF103" s="141"/>
      <c r="EG103" s="141"/>
      <c r="EH103" s="141"/>
      <c r="EI103" s="141"/>
      <c r="EJ103" s="141"/>
      <c r="EK103" s="141"/>
      <c r="EL103" s="141"/>
      <c r="EM103" s="141"/>
      <c r="EN103" s="141"/>
      <c r="EO103" s="141"/>
      <c r="EP103" s="141"/>
      <c r="EQ103" s="141"/>
      <c r="ER103" s="141"/>
      <c r="ES103" s="141"/>
      <c r="ET103" s="141"/>
      <c r="EU103" s="141"/>
      <c r="EV103" s="141"/>
      <c r="EW103" s="141"/>
      <c r="EX103" s="141"/>
      <c r="EY103" s="141"/>
      <c r="EZ103" s="141"/>
      <c r="FA103" s="141"/>
      <c r="FB103" s="141"/>
      <c r="FC103" s="141"/>
      <c r="FD103" s="141"/>
      <c r="FE103" s="141"/>
      <c r="FF103" s="141"/>
      <c r="FG103" s="141"/>
      <c r="FH103" s="141"/>
      <c r="FI103" s="141"/>
      <c r="FJ103" s="141"/>
      <c r="FK103" s="141"/>
      <c r="FL103" s="141"/>
      <c r="FM103" s="141"/>
      <c r="FN103" s="141"/>
      <c r="FO103" s="141"/>
      <c r="FP103" s="141"/>
      <c r="FQ103" s="141"/>
      <c r="FR103" s="141"/>
      <c r="FS103" s="141"/>
      <c r="FT103" s="141"/>
      <c r="FU103" s="141"/>
      <c r="FV103" s="141"/>
      <c r="FW103" s="141"/>
      <c r="FX103" s="141"/>
      <c r="FY103" s="141"/>
      <c r="FZ103" s="141"/>
      <c r="GA103" s="141"/>
      <c r="GB103" s="141"/>
      <c r="GC103" s="141"/>
      <c r="GD103" s="141"/>
      <c r="GE103" s="141"/>
      <c r="GF103" s="141"/>
      <c r="GG103" s="141"/>
      <c r="GH103" s="141"/>
      <c r="GI103" s="141"/>
      <c r="GJ103" s="141"/>
      <c r="GK103" s="141"/>
      <c r="GL103" s="141"/>
      <c r="GM103" s="141"/>
      <c r="GN103" s="141"/>
      <c r="GO103" s="141"/>
      <c r="GP103" s="141"/>
      <c r="GQ103" s="141"/>
      <c r="GR103" s="141"/>
      <c r="GS103" s="141"/>
      <c r="GT103" s="141"/>
      <c r="GU103" s="141"/>
      <c r="GV103" s="141"/>
      <c r="GW103" s="141"/>
      <c r="GX103" s="141"/>
      <c r="GY103" s="141"/>
      <c r="GZ103" s="141"/>
      <c r="HA103" s="141"/>
      <c r="HB103" s="141"/>
      <c r="HC103" s="141"/>
      <c r="HD103" s="141"/>
      <c r="HE103" s="141"/>
      <c r="HF103" s="141"/>
      <c r="HG103" s="141"/>
      <c r="HH103" s="141"/>
      <c r="HI103" s="141"/>
      <c r="HJ103" s="141"/>
      <c r="HK103" s="141"/>
      <c r="HL103" s="141"/>
      <c r="HM103" s="141"/>
      <c r="HN103" s="141"/>
      <c r="HO103" s="141"/>
      <c r="HP103" s="141"/>
      <c r="HQ103" s="141"/>
      <c r="HR103" s="141"/>
      <c r="HS103" s="141"/>
      <c r="HT103" s="141"/>
      <c r="HU103" s="141"/>
      <c r="HV103" s="141"/>
      <c r="HW103" s="141"/>
      <c r="HX103" s="141"/>
      <c r="HY103" s="141"/>
      <c r="HZ103" s="141"/>
      <c r="IA103" s="141"/>
      <c r="IB103" s="141"/>
      <c r="IC103" s="141"/>
      <c r="ID103" s="141"/>
      <c r="IE103" s="141"/>
      <c r="IF103" s="141"/>
      <c r="IG103" s="141"/>
      <c r="IH103" s="141"/>
      <c r="II103" s="141"/>
      <c r="IJ103" s="141"/>
      <c r="IK103" s="141"/>
      <c r="IL103" s="141"/>
      <c r="IM103" s="141"/>
      <c r="IN103" s="141"/>
      <c r="IO103" s="141"/>
      <c r="IP103" s="141"/>
      <c r="IQ103" s="141"/>
      <c r="IR103" s="141"/>
      <c r="IS103" s="141"/>
      <c r="IT103" s="141"/>
      <c r="IU103" s="141"/>
      <c r="IV103" s="141"/>
    </row>
    <row r="104" spans="1:38" ht="15">
      <c r="A104" s="225" t="s">
        <v>110</v>
      </c>
      <c r="C104" s="280">
        <f>C100-C102-C103</f>
        <v>1898727.9399999976</v>
      </c>
      <c r="D104" s="285" t="e">
        <f>D100-D102-D103</f>
        <v>#REF!</v>
      </c>
      <c r="E104" s="286"/>
      <c r="F104" s="286"/>
      <c r="G104" s="286"/>
      <c r="H104" s="286"/>
      <c r="I104" s="286"/>
      <c r="J104" s="291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AE104" s="82"/>
      <c r="AF104" s="83"/>
      <c r="AG104" s="83"/>
      <c r="AJ104" s="85"/>
      <c r="AK104" s="86"/>
      <c r="AL104" s="86"/>
    </row>
    <row r="105" spans="1:38" ht="15">
      <c r="A105" s="75" t="s">
        <v>109</v>
      </c>
      <c r="C105" s="79">
        <f>C104-C106</f>
        <v>1613918.748999998</v>
      </c>
      <c r="D105" s="285" t="e">
        <f>D104-D106</f>
        <v>#REF!</v>
      </c>
      <c r="E105" s="286"/>
      <c r="F105" s="286"/>
      <c r="G105" s="286"/>
      <c r="H105" s="286"/>
      <c r="I105" s="286"/>
      <c r="J105" s="291"/>
      <c r="L105" s="84"/>
      <c r="M105" s="84"/>
      <c r="N105" s="84"/>
      <c r="O105" s="84"/>
      <c r="P105" s="84"/>
      <c r="Q105" s="84"/>
      <c r="R105" s="84"/>
      <c r="U105" s="84"/>
      <c r="AE105" s="87"/>
      <c r="AF105" s="83"/>
      <c r="AG105" s="83"/>
      <c r="AJ105" s="86"/>
      <c r="AK105" s="86"/>
      <c r="AL105" s="86"/>
    </row>
    <row r="106" spans="1:33" ht="15">
      <c r="A106" s="76" t="s">
        <v>107</v>
      </c>
      <c r="C106" s="79">
        <f>C104*15%</f>
        <v>284809.19099999964</v>
      </c>
      <c r="D106" s="285" t="e">
        <f>D104*15%</f>
        <v>#REF!</v>
      </c>
      <c r="E106" s="286"/>
      <c r="F106" s="286"/>
      <c r="G106" s="286"/>
      <c r="H106" s="286"/>
      <c r="I106" s="286"/>
      <c r="J106" s="291"/>
      <c r="L106" s="84"/>
      <c r="M106" s="84"/>
      <c r="N106" s="84"/>
      <c r="O106" s="84"/>
      <c r="P106" s="84"/>
      <c r="Q106" s="84"/>
      <c r="R106" s="84"/>
      <c r="U106" s="84"/>
      <c r="AE106" s="87"/>
      <c r="AF106" s="83"/>
      <c r="AG106" s="83"/>
    </row>
    <row r="107" spans="1:256" s="88" customFormat="1" ht="15">
      <c r="A107" s="281" t="s">
        <v>111</v>
      </c>
      <c r="B107" s="25"/>
      <c r="C107" s="24">
        <f>C102+C103+C105+C106</f>
        <v>46641200</v>
      </c>
      <c r="D107" s="283" t="e">
        <f>D102+D103+D105+D106</f>
        <v>#REF!</v>
      </c>
      <c r="E107" s="290" t="e">
        <f>E100</f>
        <v>#REF!</v>
      </c>
      <c r="F107" s="290" t="e">
        <f>F100</f>
        <v>#REF!</v>
      </c>
      <c r="G107" s="290" t="e">
        <f>G100</f>
        <v>#REF!</v>
      </c>
      <c r="H107" s="290" t="e">
        <f>H100</f>
        <v>#REF!</v>
      </c>
      <c r="I107" s="290" t="e">
        <f>I100</f>
        <v>#REF!</v>
      </c>
      <c r="J107" s="291" t="e">
        <f>C107-SUM(D107:I107)</f>
        <v>#REF!</v>
      </c>
      <c r="K107" s="291" t="e">
        <f>SUM(D107:I107)</f>
        <v>#REF!</v>
      </c>
      <c r="L107" s="291" t="e">
        <f t="shared" si="67"/>
        <v>#REF!</v>
      </c>
      <c r="M107" s="291" t="e">
        <f aca="true" t="shared" si="68" ref="M107:R107">M100</f>
        <v>#REF!</v>
      </c>
      <c r="N107" s="291" t="e">
        <f t="shared" si="68"/>
        <v>#REF!</v>
      </c>
      <c r="O107" s="291" t="e">
        <f t="shared" si="68"/>
        <v>#REF!</v>
      </c>
      <c r="P107" s="291" t="e">
        <f t="shared" si="68"/>
        <v>#REF!</v>
      </c>
      <c r="Q107" s="291" t="e">
        <f t="shared" si="68"/>
        <v>#REF!</v>
      </c>
      <c r="R107" s="291" t="e">
        <f t="shared" si="68"/>
        <v>#REF!</v>
      </c>
      <c r="S107" s="291" t="e">
        <f>J107-SUM(M107:R107)</f>
        <v>#REF!</v>
      </c>
      <c r="T107" s="291" t="e">
        <f>SUM(M107:R107)</f>
        <v>#REF!</v>
      </c>
      <c r="U107" s="291" t="e">
        <f>C107-K107-T107</f>
        <v>#REF!</v>
      </c>
      <c r="V107" s="25"/>
      <c r="W107" s="25"/>
      <c r="X107" s="25"/>
      <c r="Y107" s="25"/>
      <c r="Z107" s="25"/>
      <c r="AA107" s="25"/>
      <c r="AB107" s="84"/>
      <c r="AC107" s="84"/>
      <c r="AD107" s="25"/>
      <c r="AE107" s="87"/>
      <c r="AF107" s="83"/>
      <c r="AG107" s="83"/>
      <c r="AH107" s="25"/>
      <c r="AI107" s="25"/>
      <c r="AM107" s="84"/>
      <c r="AN107" s="84"/>
      <c r="AO107" s="25"/>
      <c r="AP107" s="25"/>
      <c r="AQ107" s="141"/>
      <c r="AR107" s="141"/>
      <c r="AS107" s="141"/>
      <c r="AT107" s="141"/>
      <c r="AU107" s="141"/>
      <c r="AV107" s="141"/>
      <c r="AW107" s="141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  <c r="FK107" s="59"/>
      <c r="FL107" s="59"/>
      <c r="FM107" s="59"/>
      <c r="FN107" s="59"/>
      <c r="FO107" s="59"/>
      <c r="FP107" s="59"/>
      <c r="FQ107" s="59"/>
      <c r="FR107" s="59"/>
      <c r="FS107" s="59"/>
      <c r="FT107" s="59"/>
      <c r="FU107" s="59"/>
      <c r="FV107" s="59"/>
      <c r="FW107" s="59"/>
      <c r="FX107" s="59"/>
      <c r="FY107" s="59"/>
      <c r="FZ107" s="59"/>
      <c r="GA107" s="59"/>
      <c r="GB107" s="59"/>
      <c r="GC107" s="59"/>
      <c r="GD107" s="59"/>
      <c r="GE107" s="59"/>
      <c r="GF107" s="59"/>
      <c r="GG107" s="59"/>
      <c r="GH107" s="59"/>
      <c r="GI107" s="59"/>
      <c r="GJ107" s="59"/>
      <c r="GK107" s="59"/>
      <c r="GL107" s="59"/>
      <c r="GM107" s="59"/>
      <c r="GN107" s="59"/>
      <c r="GO107" s="59"/>
      <c r="GP107" s="59"/>
      <c r="GQ107" s="59"/>
      <c r="GR107" s="59"/>
      <c r="GS107" s="59"/>
      <c r="GT107" s="59"/>
      <c r="GU107" s="59"/>
      <c r="GV107" s="59"/>
      <c r="GW107" s="59"/>
      <c r="GX107" s="59"/>
      <c r="GY107" s="59"/>
      <c r="GZ107" s="59"/>
      <c r="HA107" s="59"/>
      <c r="HB107" s="59"/>
      <c r="HC107" s="59"/>
      <c r="HD107" s="59"/>
      <c r="HE107" s="59"/>
      <c r="HF107" s="59"/>
      <c r="HG107" s="59"/>
      <c r="HH107" s="59"/>
      <c r="HI107" s="59"/>
      <c r="HJ107" s="59"/>
      <c r="HK107" s="59"/>
      <c r="HL107" s="59"/>
      <c r="HM107" s="59"/>
      <c r="HN107" s="59"/>
      <c r="HO107" s="59"/>
      <c r="HP107" s="59"/>
      <c r="HQ107" s="59"/>
      <c r="HR107" s="59"/>
      <c r="HS107" s="59"/>
      <c r="HT107" s="59"/>
      <c r="HU107" s="59"/>
      <c r="HV107" s="59"/>
      <c r="HW107" s="59"/>
      <c r="HX107" s="59"/>
      <c r="HY107" s="59"/>
      <c r="HZ107" s="59"/>
      <c r="IA107" s="59"/>
      <c r="IB107" s="59"/>
      <c r="IC107" s="59"/>
      <c r="ID107" s="59"/>
      <c r="IE107" s="59"/>
      <c r="IF107" s="59"/>
      <c r="IG107" s="59"/>
      <c r="IH107" s="59"/>
      <c r="II107" s="59"/>
      <c r="IJ107" s="59"/>
      <c r="IK107" s="59"/>
      <c r="IL107" s="59"/>
      <c r="IM107" s="59"/>
      <c r="IN107" s="59"/>
      <c r="IO107" s="59"/>
      <c r="IP107" s="59"/>
      <c r="IQ107" s="59"/>
      <c r="IR107" s="59"/>
      <c r="IS107" s="59"/>
      <c r="IT107" s="59"/>
      <c r="IU107" s="59"/>
      <c r="IV107" s="59"/>
    </row>
    <row r="108" spans="1:256" s="88" customFormat="1" ht="15">
      <c r="A108" s="25"/>
      <c r="B108" s="25"/>
      <c r="C108" s="26"/>
      <c r="D108" s="25"/>
      <c r="E108" s="288"/>
      <c r="F108" s="288"/>
      <c r="G108" s="288"/>
      <c r="H108" s="288"/>
      <c r="I108" s="288"/>
      <c r="J108" s="291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25"/>
      <c r="W108" s="25"/>
      <c r="X108" s="25"/>
      <c r="Y108" s="25"/>
      <c r="Z108" s="25"/>
      <c r="AA108" s="25"/>
      <c r="AB108" s="84"/>
      <c r="AC108" s="84"/>
      <c r="AD108" s="25"/>
      <c r="AE108" s="87"/>
      <c r="AF108" s="83"/>
      <c r="AG108" s="83"/>
      <c r="AH108" s="25"/>
      <c r="AI108" s="25"/>
      <c r="AM108" s="84"/>
      <c r="AN108" s="84"/>
      <c r="AO108" s="25"/>
      <c r="AP108" s="25"/>
      <c r="AQ108" s="141"/>
      <c r="AR108" s="141"/>
      <c r="AS108" s="141"/>
      <c r="AT108" s="141"/>
      <c r="AU108" s="141"/>
      <c r="AV108" s="141"/>
      <c r="AW108" s="141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  <c r="GO108" s="59"/>
      <c r="GP108" s="59"/>
      <c r="GQ108" s="59"/>
      <c r="GR108" s="59"/>
      <c r="GS108" s="59"/>
      <c r="GT108" s="59"/>
      <c r="GU108" s="59"/>
      <c r="GV108" s="59"/>
      <c r="GW108" s="59"/>
      <c r="GX108" s="59"/>
      <c r="GY108" s="59"/>
      <c r="GZ108" s="59"/>
      <c r="HA108" s="59"/>
      <c r="HB108" s="59"/>
      <c r="HC108" s="59"/>
      <c r="HD108" s="59"/>
      <c r="HE108" s="59"/>
      <c r="HF108" s="59"/>
      <c r="HG108" s="59"/>
      <c r="HH108" s="59"/>
      <c r="HI108" s="59"/>
      <c r="HJ108" s="59"/>
      <c r="HK108" s="59"/>
      <c r="HL108" s="59"/>
      <c r="HM108" s="59"/>
      <c r="HN108" s="59"/>
      <c r="HO108" s="59"/>
      <c r="HP108" s="59"/>
      <c r="HQ108" s="59"/>
      <c r="HR108" s="59"/>
      <c r="HS108" s="59"/>
      <c r="HT108" s="59"/>
      <c r="HU108" s="59"/>
      <c r="HV108" s="59"/>
      <c r="HW108" s="59"/>
      <c r="HX108" s="59"/>
      <c r="HY108" s="59"/>
      <c r="HZ108" s="59"/>
      <c r="IA108" s="59"/>
      <c r="IB108" s="59"/>
      <c r="IC108" s="59"/>
      <c r="ID108" s="59"/>
      <c r="IE108" s="59"/>
      <c r="IF108" s="59"/>
      <c r="IG108" s="59"/>
      <c r="IH108" s="59"/>
      <c r="II108" s="59"/>
      <c r="IJ108" s="59"/>
      <c r="IK108" s="59"/>
      <c r="IL108" s="59"/>
      <c r="IM108" s="59"/>
      <c r="IN108" s="59"/>
      <c r="IO108" s="59"/>
      <c r="IP108" s="59"/>
      <c r="IQ108" s="59"/>
      <c r="IR108" s="59"/>
      <c r="IS108" s="59"/>
      <c r="IT108" s="59"/>
      <c r="IU108" s="59"/>
      <c r="IV108" s="59"/>
    </row>
    <row r="109" spans="1:256" s="88" customFormat="1" ht="15.75">
      <c r="A109" s="293" t="s">
        <v>120</v>
      </c>
      <c r="B109" s="25"/>
      <c r="C109" s="26"/>
      <c r="D109" s="25"/>
      <c r="E109" s="288"/>
      <c r="F109" s="92"/>
      <c r="G109" s="288"/>
      <c r="H109" s="288"/>
      <c r="I109" s="288"/>
      <c r="J109" s="291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25"/>
      <c r="W109" s="25"/>
      <c r="X109" s="25"/>
      <c r="Y109" s="25"/>
      <c r="Z109" s="25"/>
      <c r="AA109" s="25"/>
      <c r="AB109" s="84"/>
      <c r="AC109" s="84"/>
      <c r="AD109" s="25"/>
      <c r="AE109" s="87"/>
      <c r="AF109" s="83"/>
      <c r="AG109" s="83"/>
      <c r="AH109" s="25"/>
      <c r="AI109" s="25"/>
      <c r="AM109" s="84"/>
      <c r="AN109" s="84"/>
      <c r="AO109" s="25"/>
      <c r="AP109" s="25"/>
      <c r="AQ109" s="141"/>
      <c r="AR109" s="141"/>
      <c r="AS109" s="141"/>
      <c r="AT109" s="141"/>
      <c r="AU109" s="141"/>
      <c r="AV109" s="141"/>
      <c r="AW109" s="141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</row>
    <row r="110" spans="1:256" s="88" customFormat="1" ht="15">
      <c r="A110" s="225" t="s">
        <v>128</v>
      </c>
      <c r="B110" s="25"/>
      <c r="C110" s="282">
        <f>C100-C103</f>
        <v>25219327.939999998</v>
      </c>
      <c r="D110" s="283" t="e">
        <f>D100-D102</f>
        <v>#REF!</v>
      </c>
      <c r="E110" s="287" t="e">
        <f>C102-E102</f>
        <v>#REF!</v>
      </c>
      <c r="F110" s="287" t="e">
        <f>E110-F102</f>
        <v>#REF!</v>
      </c>
      <c r="G110" s="287" t="e">
        <f>F110-G102</f>
        <v>#REF!</v>
      </c>
      <c r="H110" s="287" t="e">
        <f>G110-H102</f>
        <v>#REF!</v>
      </c>
      <c r="I110" s="287" t="e">
        <f>H110-I102</f>
        <v>#REF!</v>
      </c>
      <c r="J110" s="291" t="e">
        <f>I110</f>
        <v>#REF!</v>
      </c>
      <c r="K110" s="291" t="e">
        <f>C110-J110</f>
        <v>#REF!</v>
      </c>
      <c r="L110" s="291" t="e">
        <f>C102-K110</f>
        <v>#REF!</v>
      </c>
      <c r="M110" s="284" t="e">
        <f>J110-M102</f>
        <v>#REF!</v>
      </c>
      <c r="N110" s="284" t="e">
        <f>M110-N102</f>
        <v>#REF!</v>
      </c>
      <c r="O110" s="284" t="e">
        <f>N110-O102</f>
        <v>#REF!</v>
      </c>
      <c r="P110" s="284" t="e">
        <f>O110-P102</f>
        <v>#REF!</v>
      </c>
      <c r="Q110" s="284" t="e">
        <f>P110-Q102</f>
        <v>#REF!</v>
      </c>
      <c r="R110" s="284" t="e">
        <f>Q110-R102</f>
        <v>#REF!</v>
      </c>
      <c r="S110" s="291" t="e">
        <f>R110</f>
        <v>#REF!</v>
      </c>
      <c r="T110" s="291" t="e">
        <f>J110-S110</f>
        <v>#REF!</v>
      </c>
      <c r="U110" s="291" t="e">
        <f>C110-K110-T110</f>
        <v>#REF!</v>
      </c>
      <c r="V110" s="25"/>
      <c r="W110" s="25"/>
      <c r="X110" s="25"/>
      <c r="Y110" s="25"/>
      <c r="Z110" s="25"/>
      <c r="AA110" s="25"/>
      <c r="AB110" s="84"/>
      <c r="AC110" s="84"/>
      <c r="AD110" s="25"/>
      <c r="AE110" s="87"/>
      <c r="AF110" s="83"/>
      <c r="AG110" s="83"/>
      <c r="AH110" s="89"/>
      <c r="AI110" s="89"/>
      <c r="AM110" s="84"/>
      <c r="AN110" s="84"/>
      <c r="AO110" s="25"/>
      <c r="AP110" s="25"/>
      <c r="AQ110" s="141"/>
      <c r="AR110" s="141"/>
      <c r="AS110" s="141"/>
      <c r="AT110" s="141"/>
      <c r="AU110" s="141"/>
      <c r="AV110" s="141"/>
      <c r="AW110" s="141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59"/>
      <c r="FG110" s="59"/>
      <c r="FH110" s="59"/>
      <c r="FI110" s="59"/>
      <c r="FJ110" s="59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</row>
    <row r="111" spans="1:256" s="88" customFormat="1" ht="15">
      <c r="A111" s="225" t="s">
        <v>112</v>
      </c>
      <c r="B111" s="25"/>
      <c r="C111" s="24">
        <f>C101-C110</f>
        <v>-1898727.9399999976</v>
      </c>
      <c r="D111" s="283" t="e">
        <f>D102-D110</f>
        <v>#REF!</v>
      </c>
      <c r="E111" s="287"/>
      <c r="F111" s="287"/>
      <c r="G111" s="287"/>
      <c r="H111" s="287"/>
      <c r="I111" s="287"/>
      <c r="J111" s="287"/>
      <c r="K111" s="84"/>
      <c r="L111" s="291"/>
      <c r="M111" s="25"/>
      <c r="N111" s="25"/>
      <c r="O111" s="25"/>
      <c r="P111" s="25"/>
      <c r="Q111" s="25"/>
      <c r="R111" s="25"/>
      <c r="S111" s="84"/>
      <c r="T111" s="84"/>
      <c r="U111" s="144"/>
      <c r="V111" s="25"/>
      <c r="W111" s="25"/>
      <c r="X111" s="25"/>
      <c r="Y111" s="25"/>
      <c r="Z111" s="25"/>
      <c r="AA111" s="25"/>
      <c r="AB111" s="84"/>
      <c r="AC111" s="84"/>
      <c r="AD111" s="25"/>
      <c r="AE111" s="90"/>
      <c r="AF111" s="91"/>
      <c r="AG111" s="91"/>
      <c r="AH111" s="92"/>
      <c r="AI111" s="92"/>
      <c r="AM111" s="84"/>
      <c r="AN111" s="84"/>
      <c r="AO111" s="25"/>
      <c r="AP111" s="25"/>
      <c r="AQ111" s="141"/>
      <c r="AR111" s="141"/>
      <c r="AS111" s="141"/>
      <c r="AT111" s="141"/>
      <c r="AU111" s="141"/>
      <c r="AV111" s="141"/>
      <c r="AW111" s="141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</row>
    <row r="112" spans="4:256" s="88" customFormat="1" ht="15">
      <c r="D112" s="25"/>
      <c r="E112" s="25"/>
      <c r="F112" s="25"/>
      <c r="G112" s="25"/>
      <c r="H112" s="25"/>
      <c r="I112" s="25" t="s">
        <v>121</v>
      </c>
      <c r="J112" s="294" t="e">
        <f>J100-J102-J103</f>
        <v>#REF!</v>
      </c>
      <c r="K112" s="84"/>
      <c r="L112" s="25"/>
      <c r="M112" s="25"/>
      <c r="N112" s="25"/>
      <c r="O112" s="25"/>
      <c r="P112" s="25"/>
      <c r="Q112" s="25"/>
      <c r="R112" s="25" t="s">
        <v>121</v>
      </c>
      <c r="S112" s="294" t="e">
        <f>S100-S102-S103</f>
        <v>#REF!</v>
      </c>
      <c r="T112" s="84"/>
      <c r="U112" s="144"/>
      <c r="V112" s="25"/>
      <c r="W112" s="25"/>
      <c r="X112" s="25"/>
      <c r="Y112" s="25"/>
      <c r="Z112" s="25"/>
      <c r="AA112" s="25"/>
      <c r="AB112" s="84"/>
      <c r="AC112" s="84"/>
      <c r="AD112" s="25"/>
      <c r="AE112" s="82"/>
      <c r="AF112" s="83"/>
      <c r="AG112" s="83"/>
      <c r="AH112" s="25"/>
      <c r="AI112" s="25"/>
      <c r="AM112" s="84"/>
      <c r="AN112" s="84"/>
      <c r="AO112" s="25"/>
      <c r="AP112" s="25"/>
      <c r="AQ112" s="141"/>
      <c r="AR112" s="141"/>
      <c r="AS112" s="141"/>
      <c r="AT112" s="141"/>
      <c r="AU112" s="141"/>
      <c r="AV112" s="141"/>
      <c r="AW112" s="141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  <c r="GU112" s="59"/>
      <c r="GV112" s="59"/>
      <c r="GW112" s="59"/>
      <c r="GX112" s="59"/>
      <c r="GY112" s="59"/>
      <c r="GZ112" s="59"/>
      <c r="HA112" s="59"/>
      <c r="HB112" s="59"/>
      <c r="HC112" s="59"/>
      <c r="HD112" s="59"/>
      <c r="HE112" s="59"/>
      <c r="HF112" s="59"/>
      <c r="HG112" s="59"/>
      <c r="HH112" s="59"/>
      <c r="HI112" s="59"/>
      <c r="HJ112" s="59"/>
      <c r="HK112" s="59"/>
      <c r="HL112" s="59"/>
      <c r="HM112" s="59"/>
      <c r="HN112" s="59"/>
      <c r="HO112" s="59"/>
      <c r="HP112" s="59"/>
      <c r="HQ112" s="59"/>
      <c r="HR112" s="59"/>
      <c r="HS112" s="59"/>
      <c r="HT112" s="59"/>
      <c r="HU112" s="59"/>
      <c r="HV112" s="59"/>
      <c r="HW112" s="59"/>
      <c r="HX112" s="59"/>
      <c r="HY112" s="59"/>
      <c r="HZ112" s="59"/>
      <c r="IA112" s="59"/>
      <c r="IB112" s="59"/>
      <c r="IC112" s="59"/>
      <c r="ID112" s="59"/>
      <c r="IE112" s="59"/>
      <c r="IF112" s="59"/>
      <c r="IG112" s="59"/>
      <c r="IH112" s="59"/>
      <c r="II112" s="59"/>
      <c r="IJ112" s="59"/>
      <c r="IK112" s="59"/>
      <c r="IL112" s="59"/>
      <c r="IM112" s="59"/>
      <c r="IN112" s="59"/>
      <c r="IO112" s="59"/>
      <c r="IP112" s="59"/>
      <c r="IQ112" s="59"/>
      <c r="IR112" s="59"/>
      <c r="IS112" s="59"/>
      <c r="IT112" s="59"/>
      <c r="IU112" s="59"/>
      <c r="IV112" s="59"/>
    </row>
    <row r="113" spans="1:256" s="88" customFormat="1" ht="15">
      <c r="A113" s="25"/>
      <c r="B113" s="25"/>
      <c r="C113" s="26"/>
      <c r="D113" s="25"/>
      <c r="E113" s="25"/>
      <c r="F113" s="25"/>
      <c r="G113" s="25"/>
      <c r="H113" s="25"/>
      <c r="I113" s="25"/>
      <c r="J113" s="84"/>
      <c r="K113" s="84"/>
      <c r="L113" s="25"/>
      <c r="M113" s="25"/>
      <c r="N113" s="25"/>
      <c r="O113" s="25"/>
      <c r="P113" s="25"/>
      <c r="Q113" s="25"/>
      <c r="R113" s="25"/>
      <c r="S113" s="84"/>
      <c r="T113" s="84"/>
      <c r="U113" s="144"/>
      <c r="V113" s="25"/>
      <c r="W113" s="93"/>
      <c r="X113" s="93"/>
      <c r="Y113" s="93"/>
      <c r="Z113" s="25"/>
      <c r="AA113" s="25"/>
      <c r="AB113" s="84"/>
      <c r="AC113" s="84"/>
      <c r="AD113" s="25"/>
      <c r="AE113" s="82"/>
      <c r="AF113" s="83"/>
      <c r="AG113" s="83"/>
      <c r="AH113" s="25"/>
      <c r="AI113" s="25"/>
      <c r="AM113" s="84"/>
      <c r="AN113" s="84"/>
      <c r="AO113" s="25"/>
      <c r="AP113" s="25"/>
      <c r="AQ113" s="141"/>
      <c r="AR113" s="141"/>
      <c r="AS113" s="141"/>
      <c r="AT113" s="141"/>
      <c r="AU113" s="141"/>
      <c r="AV113" s="141"/>
      <c r="AW113" s="141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</row>
    <row r="114" spans="1:256" s="88" customFormat="1" ht="15">
      <c r="A114" s="25"/>
      <c r="B114" s="25"/>
      <c r="C114" s="24"/>
      <c r="D114" s="25"/>
      <c r="E114" s="25"/>
      <c r="F114" s="25"/>
      <c r="G114" s="25"/>
      <c r="H114" s="25"/>
      <c r="I114" s="25"/>
      <c r="J114" s="84"/>
      <c r="K114" s="84"/>
      <c r="L114" s="25"/>
      <c r="M114" s="25"/>
      <c r="N114" s="25"/>
      <c r="O114" s="25"/>
      <c r="P114" s="25"/>
      <c r="Q114" s="25"/>
      <c r="R114" s="25"/>
      <c r="S114" s="84"/>
      <c r="T114" s="84"/>
      <c r="U114" s="144"/>
      <c r="V114" s="25"/>
      <c r="W114" s="25"/>
      <c r="X114" s="25"/>
      <c r="Y114" s="25"/>
      <c r="Z114" s="25"/>
      <c r="AA114" s="25"/>
      <c r="AB114" s="84"/>
      <c r="AC114" s="84"/>
      <c r="AD114" s="25"/>
      <c r="AE114" s="82"/>
      <c r="AF114" s="83"/>
      <c r="AG114" s="83"/>
      <c r="AH114" s="25"/>
      <c r="AI114" s="25"/>
      <c r="AM114" s="84"/>
      <c r="AN114" s="84"/>
      <c r="AO114" s="25"/>
      <c r="AP114" s="25"/>
      <c r="AQ114" s="141"/>
      <c r="AR114" s="141"/>
      <c r="AS114" s="141"/>
      <c r="AT114" s="141"/>
      <c r="AU114" s="141"/>
      <c r="AV114" s="141"/>
      <c r="AW114" s="141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59"/>
      <c r="GW114" s="59"/>
      <c r="GX114" s="59"/>
      <c r="GY114" s="59"/>
      <c r="GZ114" s="59"/>
      <c r="HA114" s="59"/>
      <c r="HB114" s="59"/>
      <c r="HC114" s="59"/>
      <c r="HD114" s="59"/>
      <c r="HE114" s="59"/>
      <c r="HF114" s="59"/>
      <c r="HG114" s="59"/>
      <c r="HH114" s="59"/>
      <c r="HI114" s="59"/>
      <c r="HJ114" s="59"/>
      <c r="HK114" s="59"/>
      <c r="HL114" s="59"/>
      <c r="HM114" s="59"/>
      <c r="HN114" s="59"/>
      <c r="HO114" s="59"/>
      <c r="HP114" s="59"/>
      <c r="HQ114" s="59"/>
      <c r="HR114" s="59"/>
      <c r="HS114" s="59"/>
      <c r="HT114" s="59"/>
      <c r="HU114" s="59"/>
      <c r="HV114" s="59"/>
      <c r="HW114" s="59"/>
      <c r="HX114" s="59"/>
      <c r="HY114" s="59"/>
      <c r="HZ114" s="59"/>
      <c r="IA114" s="59"/>
      <c r="IB114" s="59"/>
      <c r="IC114" s="59"/>
      <c r="ID114" s="59"/>
      <c r="IE114" s="59"/>
      <c r="IF114" s="59"/>
      <c r="IG114" s="59"/>
      <c r="IH114" s="59"/>
      <c r="II114" s="59"/>
      <c r="IJ114" s="59"/>
      <c r="IK114" s="59"/>
      <c r="IL114" s="59"/>
      <c r="IM114" s="59"/>
      <c r="IN114" s="59"/>
      <c r="IO114" s="59"/>
      <c r="IP114" s="59"/>
      <c r="IQ114" s="59"/>
      <c r="IR114" s="59"/>
      <c r="IS114" s="59"/>
      <c r="IT114" s="59"/>
      <c r="IU114" s="59"/>
      <c r="IV114" s="59"/>
    </row>
    <row r="115" spans="1:256" s="88" customFormat="1" ht="15">
      <c r="A115" s="25"/>
      <c r="B115" s="25"/>
      <c r="C115" s="24"/>
      <c r="D115" s="25"/>
      <c r="E115" s="25"/>
      <c r="F115" s="25"/>
      <c r="G115" s="25"/>
      <c r="H115" s="25"/>
      <c r="I115" s="25"/>
      <c r="J115" s="84"/>
      <c r="K115" s="84"/>
      <c r="L115" s="25"/>
      <c r="M115" s="25"/>
      <c r="N115" s="25"/>
      <c r="O115" s="25"/>
      <c r="P115" s="25"/>
      <c r="Q115" s="25"/>
      <c r="R115" s="25"/>
      <c r="S115" s="84"/>
      <c r="T115" s="84"/>
      <c r="U115" s="144"/>
      <c r="V115" s="25"/>
      <c r="W115" s="25"/>
      <c r="X115" s="25"/>
      <c r="Y115" s="25"/>
      <c r="Z115" s="25"/>
      <c r="AA115" s="25"/>
      <c r="AB115" s="84"/>
      <c r="AC115" s="84"/>
      <c r="AD115" s="25"/>
      <c r="AE115" s="82"/>
      <c r="AF115" s="83"/>
      <c r="AG115" s="83"/>
      <c r="AH115" s="25"/>
      <c r="AI115" s="25"/>
      <c r="AM115" s="84"/>
      <c r="AN115" s="84"/>
      <c r="AO115" s="25"/>
      <c r="AP115" s="25"/>
      <c r="AQ115" s="141"/>
      <c r="AR115" s="141"/>
      <c r="AS115" s="141"/>
      <c r="AT115" s="141"/>
      <c r="AU115" s="141"/>
      <c r="AV115" s="141"/>
      <c r="AW115" s="141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  <c r="IS115" s="59"/>
      <c r="IT115" s="59"/>
      <c r="IU115" s="59"/>
      <c r="IV115" s="59"/>
    </row>
    <row r="116" spans="1:256" s="88" customFormat="1" ht="15">
      <c r="A116" s="25"/>
      <c r="B116" s="25"/>
      <c r="C116" s="26"/>
      <c r="D116" s="25"/>
      <c r="E116" s="25"/>
      <c r="F116" s="25"/>
      <c r="G116" s="25"/>
      <c r="H116" s="25"/>
      <c r="I116" s="25"/>
      <c r="J116" s="84"/>
      <c r="K116" s="84"/>
      <c r="L116" s="25"/>
      <c r="M116" s="25"/>
      <c r="N116" s="25"/>
      <c r="O116" s="25"/>
      <c r="P116" s="25"/>
      <c r="Q116" s="25"/>
      <c r="R116" s="25"/>
      <c r="S116" s="84"/>
      <c r="T116" s="84"/>
      <c r="U116" s="144"/>
      <c r="V116" s="25"/>
      <c r="W116" s="25"/>
      <c r="X116" s="25"/>
      <c r="Y116" s="25"/>
      <c r="Z116" s="25"/>
      <c r="AA116" s="25"/>
      <c r="AB116" s="84"/>
      <c r="AC116" s="84"/>
      <c r="AD116" s="25"/>
      <c r="AE116" s="94"/>
      <c r="AF116" s="83"/>
      <c r="AG116" s="83"/>
      <c r="AH116" s="25"/>
      <c r="AI116" s="25"/>
      <c r="AM116" s="84"/>
      <c r="AN116" s="84"/>
      <c r="AO116" s="25"/>
      <c r="AP116" s="25"/>
      <c r="AQ116" s="141"/>
      <c r="AR116" s="141"/>
      <c r="AS116" s="141"/>
      <c r="AT116" s="141"/>
      <c r="AU116" s="141"/>
      <c r="AV116" s="141"/>
      <c r="AW116" s="141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  <c r="ER116" s="59"/>
      <c r="ES116" s="59"/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  <c r="FE116" s="59"/>
      <c r="FF116" s="59"/>
      <c r="FG116" s="59"/>
      <c r="FH116" s="59"/>
      <c r="FI116" s="59"/>
      <c r="FJ116" s="59"/>
      <c r="FK116" s="59"/>
      <c r="FL116" s="59"/>
      <c r="FM116" s="59"/>
      <c r="FN116" s="59"/>
      <c r="FO116" s="59"/>
      <c r="FP116" s="59"/>
      <c r="FQ116" s="59"/>
      <c r="FR116" s="59"/>
      <c r="FS116" s="59"/>
      <c r="FT116" s="59"/>
      <c r="FU116" s="59"/>
      <c r="FV116" s="59"/>
      <c r="FW116" s="59"/>
      <c r="FX116" s="59"/>
      <c r="FY116" s="59"/>
      <c r="FZ116" s="59"/>
      <c r="GA116" s="59"/>
      <c r="GB116" s="59"/>
      <c r="GC116" s="59"/>
      <c r="GD116" s="59"/>
      <c r="GE116" s="59"/>
      <c r="GF116" s="59"/>
      <c r="GG116" s="59"/>
      <c r="GH116" s="59"/>
      <c r="GI116" s="59"/>
      <c r="GJ116" s="59"/>
      <c r="GK116" s="59"/>
      <c r="GL116" s="59"/>
      <c r="GM116" s="59"/>
      <c r="GN116" s="59"/>
      <c r="GO116" s="59"/>
      <c r="GP116" s="59"/>
      <c r="GQ116" s="59"/>
      <c r="GR116" s="59"/>
      <c r="GS116" s="59"/>
      <c r="GT116" s="59"/>
      <c r="GU116" s="59"/>
      <c r="GV116" s="59"/>
      <c r="GW116" s="59"/>
      <c r="GX116" s="59"/>
      <c r="GY116" s="59"/>
      <c r="GZ116" s="59"/>
      <c r="HA116" s="59"/>
      <c r="HB116" s="59"/>
      <c r="HC116" s="59"/>
      <c r="HD116" s="59"/>
      <c r="HE116" s="59"/>
      <c r="HF116" s="59"/>
      <c r="HG116" s="59"/>
      <c r="HH116" s="59"/>
      <c r="HI116" s="59"/>
      <c r="HJ116" s="59"/>
      <c r="HK116" s="59"/>
      <c r="HL116" s="59"/>
      <c r="HM116" s="59"/>
      <c r="HN116" s="59"/>
      <c r="HO116" s="59"/>
      <c r="HP116" s="59"/>
      <c r="HQ116" s="59"/>
      <c r="HR116" s="59"/>
      <c r="HS116" s="59"/>
      <c r="HT116" s="59"/>
      <c r="HU116" s="59"/>
      <c r="HV116" s="59"/>
      <c r="HW116" s="59"/>
      <c r="HX116" s="59"/>
      <c r="HY116" s="59"/>
      <c r="HZ116" s="59"/>
      <c r="IA116" s="59"/>
      <c r="IB116" s="59"/>
      <c r="IC116" s="59"/>
      <c r="ID116" s="59"/>
      <c r="IE116" s="59"/>
      <c r="IF116" s="59"/>
      <c r="IG116" s="59"/>
      <c r="IH116" s="59"/>
      <c r="II116" s="59"/>
      <c r="IJ116" s="59"/>
      <c r="IK116" s="59"/>
      <c r="IL116" s="59"/>
      <c r="IM116" s="59"/>
      <c r="IN116" s="59"/>
      <c r="IO116" s="59"/>
      <c r="IP116" s="59"/>
      <c r="IQ116" s="59"/>
      <c r="IR116" s="59"/>
      <c r="IS116" s="59"/>
      <c r="IT116" s="59"/>
      <c r="IU116" s="59"/>
      <c r="IV116" s="59"/>
    </row>
    <row r="117" spans="1:256" s="88" customFormat="1" ht="15">
      <c r="A117" s="25"/>
      <c r="B117" s="25"/>
      <c r="C117" s="26"/>
      <c r="D117" s="25"/>
      <c r="E117" s="25"/>
      <c r="F117" s="25"/>
      <c r="G117" s="25"/>
      <c r="H117" s="25"/>
      <c r="I117" s="25"/>
      <c r="J117" s="84"/>
      <c r="K117" s="84"/>
      <c r="L117" s="25"/>
      <c r="M117" s="25"/>
      <c r="N117" s="25"/>
      <c r="O117" s="25"/>
      <c r="P117" s="25"/>
      <c r="Q117" s="25"/>
      <c r="R117" s="25"/>
      <c r="S117" s="84"/>
      <c r="T117" s="84"/>
      <c r="U117" s="144"/>
      <c r="V117" s="25"/>
      <c r="W117" s="25"/>
      <c r="X117" s="25"/>
      <c r="Y117" s="25"/>
      <c r="Z117" s="25"/>
      <c r="AA117" s="25"/>
      <c r="AB117" s="84"/>
      <c r="AC117" s="84"/>
      <c r="AD117" s="25"/>
      <c r="AE117" s="87"/>
      <c r="AF117" s="83"/>
      <c r="AG117" s="83"/>
      <c r="AH117" s="25"/>
      <c r="AI117" s="25"/>
      <c r="AM117" s="84"/>
      <c r="AN117" s="84"/>
      <c r="AO117" s="25"/>
      <c r="AP117" s="25"/>
      <c r="AQ117" s="141"/>
      <c r="AR117" s="141"/>
      <c r="AS117" s="141"/>
      <c r="AT117" s="141"/>
      <c r="AU117" s="141"/>
      <c r="AV117" s="141"/>
      <c r="AW117" s="141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E117" s="59"/>
      <c r="FF117" s="59"/>
      <c r="FG117" s="59"/>
      <c r="FH117" s="59"/>
      <c r="FI117" s="59"/>
      <c r="FJ117" s="59"/>
      <c r="FK117" s="59"/>
      <c r="FL117" s="59"/>
      <c r="FM117" s="59"/>
      <c r="FN117" s="59"/>
      <c r="FO117" s="59"/>
      <c r="FP117" s="59"/>
      <c r="FQ117" s="59"/>
      <c r="FR117" s="59"/>
      <c r="FS117" s="59"/>
      <c r="FT117" s="59"/>
      <c r="FU117" s="59"/>
      <c r="FV117" s="59"/>
      <c r="FW117" s="59"/>
      <c r="FX117" s="59"/>
      <c r="FY117" s="59"/>
      <c r="FZ117" s="59"/>
      <c r="GA117" s="59"/>
      <c r="GB117" s="59"/>
      <c r="GC117" s="59"/>
      <c r="GD117" s="59"/>
      <c r="GE117" s="59"/>
      <c r="GF117" s="59"/>
      <c r="GG117" s="59"/>
      <c r="GH117" s="59"/>
      <c r="GI117" s="59"/>
      <c r="GJ117" s="59"/>
      <c r="GK117" s="59"/>
      <c r="GL117" s="59"/>
      <c r="GM117" s="59"/>
      <c r="GN117" s="59"/>
      <c r="GO117" s="59"/>
      <c r="GP117" s="59"/>
      <c r="GQ117" s="59"/>
      <c r="GR117" s="59"/>
      <c r="GS117" s="59"/>
      <c r="GT117" s="59"/>
      <c r="GU117" s="59"/>
      <c r="GV117" s="59"/>
      <c r="GW117" s="59"/>
      <c r="GX117" s="59"/>
      <c r="GY117" s="59"/>
      <c r="GZ117" s="59"/>
      <c r="HA117" s="59"/>
      <c r="HB117" s="59"/>
      <c r="HC117" s="59"/>
      <c r="HD117" s="59"/>
      <c r="HE117" s="59"/>
      <c r="HF117" s="59"/>
      <c r="HG117" s="59"/>
      <c r="HH117" s="59"/>
      <c r="HI117" s="59"/>
      <c r="HJ117" s="59"/>
      <c r="HK117" s="59"/>
      <c r="HL117" s="59"/>
      <c r="HM117" s="59"/>
      <c r="HN117" s="59"/>
      <c r="HO117" s="59"/>
      <c r="HP117" s="59"/>
      <c r="HQ117" s="59"/>
      <c r="HR117" s="59"/>
      <c r="HS117" s="59"/>
      <c r="HT117" s="59"/>
      <c r="HU117" s="59"/>
      <c r="HV117" s="59"/>
      <c r="HW117" s="59"/>
      <c r="HX117" s="59"/>
      <c r="HY117" s="59"/>
      <c r="HZ117" s="59"/>
      <c r="IA117" s="59"/>
      <c r="IB117" s="59"/>
      <c r="IC117" s="59"/>
      <c r="ID117" s="59"/>
      <c r="IE117" s="59"/>
      <c r="IF117" s="59"/>
      <c r="IG117" s="59"/>
      <c r="IH117" s="59"/>
      <c r="II117" s="59"/>
      <c r="IJ117" s="59"/>
      <c r="IK117" s="59"/>
      <c r="IL117" s="59"/>
      <c r="IM117" s="59"/>
      <c r="IN117" s="59"/>
      <c r="IO117" s="59"/>
      <c r="IP117" s="59"/>
      <c r="IQ117" s="59"/>
      <c r="IR117" s="59"/>
      <c r="IS117" s="59"/>
      <c r="IT117" s="59"/>
      <c r="IU117" s="59"/>
      <c r="IV117" s="59"/>
    </row>
    <row r="118" spans="1:256" s="88" customFormat="1" ht="15">
      <c r="A118" s="25"/>
      <c r="B118" s="25"/>
      <c r="C118" s="26"/>
      <c r="D118" s="25"/>
      <c r="E118" s="25"/>
      <c r="F118" s="25"/>
      <c r="G118" s="25"/>
      <c r="H118" s="25"/>
      <c r="I118" s="25"/>
      <c r="J118" s="84"/>
      <c r="K118" s="84"/>
      <c r="L118" s="25"/>
      <c r="M118" s="25"/>
      <c r="N118" s="25"/>
      <c r="O118" s="25"/>
      <c r="P118" s="25"/>
      <c r="Q118" s="25"/>
      <c r="R118" s="25"/>
      <c r="S118" s="84"/>
      <c r="T118" s="84"/>
      <c r="U118" s="144"/>
      <c r="V118" s="25"/>
      <c r="W118" s="25"/>
      <c r="X118" s="25"/>
      <c r="Y118" s="25"/>
      <c r="Z118" s="25"/>
      <c r="AA118" s="25"/>
      <c r="AB118" s="84"/>
      <c r="AC118" s="84"/>
      <c r="AD118" s="25"/>
      <c r="AE118" s="95"/>
      <c r="AF118" s="83"/>
      <c r="AG118" s="83"/>
      <c r="AH118" s="25"/>
      <c r="AI118" s="25"/>
      <c r="AM118" s="84"/>
      <c r="AN118" s="84"/>
      <c r="AO118" s="25"/>
      <c r="AP118" s="25"/>
      <c r="AQ118" s="141"/>
      <c r="AR118" s="141"/>
      <c r="AS118" s="141"/>
      <c r="AT118" s="141"/>
      <c r="AU118" s="141"/>
      <c r="AV118" s="141"/>
      <c r="AW118" s="141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59"/>
      <c r="FF118" s="59"/>
      <c r="FG118" s="59"/>
      <c r="FH118" s="59"/>
      <c r="FI118" s="59"/>
      <c r="FJ118" s="59"/>
      <c r="FK118" s="59"/>
      <c r="FL118" s="59"/>
      <c r="FM118" s="59"/>
      <c r="FN118" s="59"/>
      <c r="FO118" s="59"/>
      <c r="FP118" s="59"/>
      <c r="FQ118" s="59"/>
      <c r="FR118" s="59"/>
      <c r="FS118" s="59"/>
      <c r="FT118" s="59"/>
      <c r="FU118" s="59"/>
      <c r="FV118" s="59"/>
      <c r="FW118" s="59"/>
      <c r="FX118" s="59"/>
      <c r="FY118" s="59"/>
      <c r="FZ118" s="59"/>
      <c r="GA118" s="59"/>
      <c r="GB118" s="59"/>
      <c r="GC118" s="59"/>
      <c r="GD118" s="59"/>
      <c r="GE118" s="59"/>
      <c r="GF118" s="59"/>
      <c r="GG118" s="59"/>
      <c r="GH118" s="59"/>
      <c r="GI118" s="59"/>
      <c r="GJ118" s="59"/>
      <c r="GK118" s="59"/>
      <c r="GL118" s="59"/>
      <c r="GM118" s="59"/>
      <c r="GN118" s="59"/>
      <c r="GO118" s="59"/>
      <c r="GP118" s="59"/>
      <c r="GQ118" s="59"/>
      <c r="GR118" s="59"/>
      <c r="GS118" s="59"/>
      <c r="GT118" s="59"/>
      <c r="GU118" s="59"/>
      <c r="GV118" s="59"/>
      <c r="GW118" s="59"/>
      <c r="GX118" s="59"/>
      <c r="GY118" s="59"/>
      <c r="GZ118" s="59"/>
      <c r="HA118" s="59"/>
      <c r="HB118" s="59"/>
      <c r="HC118" s="59"/>
      <c r="HD118" s="59"/>
      <c r="HE118" s="59"/>
      <c r="HF118" s="59"/>
      <c r="HG118" s="59"/>
      <c r="HH118" s="59"/>
      <c r="HI118" s="59"/>
      <c r="HJ118" s="59"/>
      <c r="HK118" s="59"/>
      <c r="HL118" s="59"/>
      <c r="HM118" s="59"/>
      <c r="HN118" s="59"/>
      <c r="HO118" s="59"/>
      <c r="HP118" s="59"/>
      <c r="HQ118" s="59"/>
      <c r="HR118" s="59"/>
      <c r="HS118" s="59"/>
      <c r="HT118" s="59"/>
      <c r="HU118" s="59"/>
      <c r="HV118" s="59"/>
      <c r="HW118" s="59"/>
      <c r="HX118" s="59"/>
      <c r="HY118" s="59"/>
      <c r="HZ118" s="59"/>
      <c r="IA118" s="59"/>
      <c r="IB118" s="59"/>
      <c r="IC118" s="59"/>
      <c r="ID118" s="59"/>
      <c r="IE118" s="59"/>
      <c r="IF118" s="59"/>
      <c r="IG118" s="59"/>
      <c r="IH118" s="59"/>
      <c r="II118" s="59"/>
      <c r="IJ118" s="59"/>
      <c r="IK118" s="59"/>
      <c r="IL118" s="59"/>
      <c r="IM118" s="59"/>
      <c r="IN118" s="59"/>
      <c r="IO118" s="59"/>
      <c r="IP118" s="59"/>
      <c r="IQ118" s="59"/>
      <c r="IR118" s="59"/>
      <c r="IS118" s="59"/>
      <c r="IT118" s="59"/>
      <c r="IU118" s="59"/>
      <c r="IV118" s="59"/>
    </row>
  </sheetData>
  <sheetProtection/>
  <mergeCells count="17">
    <mergeCell ref="A69:B69"/>
    <mergeCell ref="A70:B70"/>
    <mergeCell ref="A75:B75"/>
    <mergeCell ref="A90:B90"/>
    <mergeCell ref="A58:B58"/>
    <mergeCell ref="A62:B62"/>
    <mergeCell ref="B36:B37"/>
    <mergeCell ref="B38:B39"/>
    <mergeCell ref="B46:B47"/>
    <mergeCell ref="A64:B64"/>
    <mergeCell ref="A3:B3"/>
    <mergeCell ref="A33:B33"/>
    <mergeCell ref="A57:B57"/>
    <mergeCell ref="B17:B18"/>
    <mergeCell ref="B21:B22"/>
    <mergeCell ref="B24:B25"/>
    <mergeCell ref="A55:B55"/>
  </mergeCells>
  <printOptions/>
  <pageMargins left="0.88" right="0.15748031496062992" top="0.27" bottom="0.32" header="0.19" footer="0.2"/>
  <pageSetup fitToHeight="1" fitToWidth="1"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2021-06-02T23:41:47Z</dcterms:modified>
  <cp:category/>
  <cp:version/>
  <cp:contentType/>
  <cp:contentStatus/>
</cp:coreProperties>
</file>