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45" windowWidth="10890" windowHeight="11730" tabRatio="867" firstSheet="1" activeTab="1"/>
  </bookViews>
  <sheets>
    <sheet name="СВОД по КОСГУ" sheetId="1" r:id="rId1"/>
    <sheet name="ШИ Уэлен" sheetId="2" r:id="rId2"/>
  </sheets>
  <definedNames>
    <definedName name="_xlnm.Print_Area" localSheetId="0">'СВОД по КОСГУ'!$A$1:$AP$55</definedName>
    <definedName name="_xlnm.Print_Area" localSheetId="1">'ШИ Уэлен'!$A$1:$AP$66</definedName>
  </definedNames>
  <calcPr fullCalcOnLoad="1" refMode="R1C1"/>
</workbook>
</file>

<file path=xl/sharedStrings.xml><?xml version="1.0" encoding="utf-8"?>
<sst xmlns="http://schemas.openxmlformats.org/spreadsheetml/2006/main" count="199" uniqueCount="135">
  <si>
    <t>Наименование статей экономической классификации</t>
  </si>
  <si>
    <t>Код</t>
  </si>
  <si>
    <t>Лимиты год</t>
  </si>
  <si>
    <t>Остаток 1 квартал</t>
  </si>
  <si>
    <t>Исполнение 1 квартал</t>
  </si>
  <si>
    <t>Лимиты 2 квартал</t>
  </si>
  <si>
    <t>Остаток 2 квартал</t>
  </si>
  <si>
    <t>Исполнение 2 квартал</t>
  </si>
  <si>
    <t>Лимиты 3 квартал</t>
  </si>
  <si>
    <t>Остаток 3 квартал</t>
  </si>
  <si>
    <t>Исполнение 3 квартал</t>
  </si>
  <si>
    <t>Лимиты 4 квартал</t>
  </si>
  <si>
    <t>Остаток 4 квартал</t>
  </si>
  <si>
    <t>Исполнение 4 квартал</t>
  </si>
  <si>
    <t>Исполнение, руб</t>
  </si>
  <si>
    <t>Исполнение, %</t>
  </si>
  <si>
    <t>Заработная плата</t>
  </si>
  <si>
    <t>212-05</t>
  </si>
  <si>
    <t>Начисления на выплаты по оплате труда</t>
  </si>
  <si>
    <t>Услуги связи</t>
  </si>
  <si>
    <t>Транспортные услуги</t>
  </si>
  <si>
    <t>ИТОГО РАСХОДОВ</t>
  </si>
  <si>
    <t>Налоговые платежи</t>
  </si>
  <si>
    <t>Льгота ЖКХ</t>
  </si>
  <si>
    <t>ВСЕГО расходов</t>
  </si>
  <si>
    <t>Всего БЮДЖЕТ</t>
  </si>
  <si>
    <t>ИТОГО РАСХОДОВ С9901</t>
  </si>
  <si>
    <t>КВР 244</t>
  </si>
  <si>
    <t>КВР 119</t>
  </si>
  <si>
    <t>КВР 111</t>
  </si>
  <si>
    <t>КВР 851</t>
  </si>
  <si>
    <t>КВР 852</t>
  </si>
  <si>
    <t>КВР 853</t>
  </si>
  <si>
    <t>808 0702 03 П 01 С9903 611</t>
  </si>
  <si>
    <t>ИТОГО РАСХОДОВ С9903</t>
  </si>
  <si>
    <t>808 0702 03 П 01 М9903 611</t>
  </si>
  <si>
    <t>ИТОГО РАСХОДОВ М9903</t>
  </si>
  <si>
    <t>ИТОГО РАСХОДОВ 9903</t>
  </si>
  <si>
    <t>МБОУ "Школа-интернат СОО с.Уэлен"</t>
  </si>
  <si>
    <t>ши Уэлен</t>
  </si>
  <si>
    <t>КВР 852 или 244</t>
  </si>
  <si>
    <t>Уплата пошлин и штрафов, прочие расходы</t>
  </si>
  <si>
    <t>23.12.2018(1)</t>
  </si>
  <si>
    <t>23.12.2018(2)</t>
  </si>
  <si>
    <t>23.12.2018(3)</t>
  </si>
  <si>
    <t>на 25.01.</t>
  </si>
  <si>
    <t>субвенция</t>
  </si>
  <si>
    <t>на 10.02.</t>
  </si>
  <si>
    <t>на 25.02.</t>
  </si>
  <si>
    <t>на 10.03.</t>
  </si>
  <si>
    <t>на 25.03.</t>
  </si>
  <si>
    <t>на 10.04.</t>
  </si>
  <si>
    <t>на 25.04.</t>
  </si>
  <si>
    <r>
      <t>Питание детей и подростков в лагерях с дневным пребыванием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0707 03 1 01 4215Д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19005</t>
    </r>
  </si>
  <si>
    <t>на 25.05.</t>
  </si>
  <si>
    <t>на 10.05.</t>
  </si>
  <si>
    <t>на 10.06.</t>
  </si>
  <si>
    <t>Имущество и земельный налог</t>
  </si>
  <si>
    <t>Уплата пошлин и штрафов, пени</t>
  </si>
  <si>
    <t>на 25.06.</t>
  </si>
  <si>
    <t>на 10.07.</t>
  </si>
  <si>
    <t>на 25.07.</t>
  </si>
  <si>
    <t>на 10.08.</t>
  </si>
  <si>
    <t>на 25.08.</t>
  </si>
  <si>
    <t>на 10.09</t>
  </si>
  <si>
    <t>на 25.09.</t>
  </si>
  <si>
    <t>на 10.10.</t>
  </si>
  <si>
    <t>на 25.11.</t>
  </si>
  <si>
    <t>на 10.11.</t>
  </si>
  <si>
    <t>на 25.10.</t>
  </si>
  <si>
    <r>
      <t>Прочие несоциальные выплаты персоналу в денежной форме</t>
    </r>
    <r>
      <rPr>
        <b/>
        <sz val="11"/>
        <color indexed="63"/>
        <rFont val="Tahoma"/>
        <family val="2"/>
      </rPr>
      <t xml:space="preserve"> суточные</t>
    </r>
  </si>
  <si>
    <r>
      <t xml:space="preserve">Прочие несоциальные выплаты персоналу в денежной форме </t>
    </r>
    <r>
      <rPr>
        <b/>
        <sz val="14"/>
        <color indexed="56"/>
        <rFont val="Calibri"/>
        <family val="2"/>
      </rPr>
      <t>проезд в отпуск</t>
    </r>
  </si>
  <si>
    <r>
      <t xml:space="preserve">Прочие работы, услуги </t>
    </r>
    <r>
      <rPr>
        <b/>
        <sz val="10"/>
        <color indexed="63"/>
        <rFont val="Tahoma"/>
        <family val="2"/>
      </rPr>
      <t xml:space="preserve">компенсация стоимости проезда </t>
    </r>
  </si>
  <si>
    <r>
      <t xml:space="preserve">Прочие работы, услуги </t>
    </r>
    <r>
      <rPr>
        <b/>
        <sz val="10"/>
        <color indexed="63"/>
        <rFont val="Tahoma"/>
        <family val="2"/>
      </rPr>
      <t>компенсация стоимости  проживания в командировке</t>
    </r>
  </si>
  <si>
    <t>КВР 112 приказы</t>
  </si>
  <si>
    <r>
      <t xml:space="preserve">Пособия по социальной помощи, выплачиваемые работодателями, нанимателями бывшим работникам в натуральной форме </t>
    </r>
    <r>
      <rPr>
        <b/>
        <sz val="14"/>
        <color indexed="56"/>
        <rFont val="Calibri"/>
        <family val="2"/>
      </rPr>
      <t>уволенным</t>
    </r>
  </si>
  <si>
    <r>
      <t xml:space="preserve">Транспортные услуги </t>
    </r>
    <r>
      <rPr>
        <b/>
        <sz val="14"/>
        <color indexed="56"/>
        <rFont val="Calibri"/>
        <family val="2"/>
      </rPr>
      <t>учебный отпуск</t>
    </r>
  </si>
  <si>
    <t>Работы, услуги по содержанию имущества</t>
  </si>
  <si>
    <t>Страхование</t>
  </si>
  <si>
    <t xml:space="preserve">Услуги, работы для целей капитальных вложений </t>
  </si>
  <si>
    <r>
      <t xml:space="preserve">Увеличение стоимости основных средств </t>
    </r>
    <r>
      <rPr>
        <b/>
        <sz val="11"/>
        <color indexed="63"/>
        <rFont val="Tahoma"/>
        <family val="2"/>
      </rPr>
      <t>книги</t>
    </r>
  </si>
  <si>
    <t>Увеличение стоимости лекарственных препаратов и материалов, применяемых в медицинских целях</t>
  </si>
  <si>
    <r>
      <t xml:space="preserve">Увеличение стоимости продуктов питания </t>
    </r>
    <r>
      <rPr>
        <b/>
        <sz val="10"/>
        <color indexed="63"/>
        <rFont val="Tahoma"/>
        <family val="2"/>
      </rPr>
      <t>Продукты питания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</si>
  <si>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ТЕПЛО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</si>
  <si>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ЭЛЕКТРО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</si>
  <si>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ВОДА, ЖБО</t>
    </r>
  </si>
  <si>
    <r>
      <t xml:space="preserve">Работы, услуги по содержанию имущества                                      </t>
    </r>
    <r>
      <rPr>
        <b/>
        <sz val="10"/>
        <color indexed="63"/>
        <rFont val="Tahoma"/>
        <family val="2"/>
      </rPr>
      <t>ДЕРАТИЗ. И ДЕЗИНСЕКЦИЯ, БАК. ИССЛЕДОВАНИЯ</t>
    </r>
  </si>
  <si>
    <r>
      <t xml:space="preserve">Увеличение стоимости продуктов питания                                             </t>
    </r>
    <r>
      <rPr>
        <b/>
        <sz val="10"/>
        <color indexed="63"/>
        <rFont val="Tahoma"/>
        <family val="2"/>
      </rPr>
      <t>Молочная продукция и мясо оленя</t>
    </r>
  </si>
  <si>
    <r>
      <t xml:space="preserve">Увеличение стоимости основных средств                               </t>
    </r>
    <r>
      <rPr>
        <b/>
        <sz val="11"/>
        <color indexed="63"/>
        <rFont val="Tahoma"/>
        <family val="2"/>
      </rPr>
      <t>оборудование, мебель</t>
    </r>
  </si>
  <si>
    <r>
      <t xml:space="preserve">Прочие услуги </t>
    </r>
    <r>
      <rPr>
        <b/>
        <sz val="10"/>
        <color indexed="63"/>
        <rFont val="Tahoma"/>
        <family val="2"/>
      </rPr>
      <t>медосмотры</t>
    </r>
  </si>
  <si>
    <r>
      <t xml:space="preserve">Увеличение стоимости горюче-смазочных материалов </t>
    </r>
    <r>
      <rPr>
        <b/>
        <sz val="10"/>
        <color indexed="63"/>
        <rFont val="Tahoma"/>
        <family val="2"/>
      </rPr>
      <t>Бензин</t>
    </r>
  </si>
  <si>
    <t>Увеличение стоимости мягкого инвентаря</t>
  </si>
  <si>
    <r>
      <t xml:space="preserve">Увеличение стоимости прочих оборотных запасов (материалов) </t>
    </r>
    <r>
      <rPr>
        <b/>
        <sz val="11"/>
        <color indexed="63"/>
        <rFont val="Tahoma"/>
        <family val="2"/>
      </rPr>
      <t>расходные материалы</t>
    </r>
  </si>
  <si>
    <r>
      <t xml:space="preserve">Прочие услуги </t>
    </r>
    <r>
      <rPr>
        <b/>
        <sz val="10"/>
        <color indexed="63"/>
        <rFont val="Tahoma"/>
        <family val="2"/>
      </rPr>
      <t>все остальное (обучение, подписка и т.д.)</t>
    </r>
  </si>
  <si>
    <t xml:space="preserve">Прочие услуги </t>
  </si>
  <si>
    <r>
      <t xml:space="preserve">808 0701 03 П 01 10120 612  </t>
    </r>
    <r>
      <rPr>
        <sz val="14"/>
        <color indexed="60"/>
        <rFont val="Tahoma"/>
        <family val="2"/>
      </rPr>
      <t>19023</t>
    </r>
  </si>
  <si>
    <r>
      <t xml:space="preserve">Прочие несоциальные выплаты персоналу в денежной форме </t>
    </r>
    <r>
      <rPr>
        <b/>
        <sz val="14"/>
        <color indexed="56"/>
        <rFont val="Calibri"/>
        <family val="2"/>
      </rPr>
      <t>подъемные</t>
    </r>
  </si>
  <si>
    <r>
      <t xml:space="preserve">Публичные обязательства-САДЫ </t>
    </r>
    <r>
      <rPr>
        <b/>
        <sz val="12"/>
        <color indexed="56"/>
        <rFont val="Tahoma"/>
        <family val="2"/>
      </rPr>
      <t>КВР 112</t>
    </r>
  </si>
  <si>
    <r>
      <t xml:space="preserve">Работы, услуги по содержанию имущества </t>
    </r>
    <r>
      <rPr>
        <b/>
        <sz val="10"/>
        <color indexed="63"/>
        <rFont val="Tahoma"/>
        <family val="2"/>
      </rPr>
      <t>ПОЖ.СИГНАЛ.</t>
    </r>
  </si>
  <si>
    <t>СВОД по всем расходам КОСГУ</t>
  </si>
  <si>
    <r>
      <t xml:space="preserve">808 0702 03 П 01 10110 612  </t>
    </r>
    <r>
      <rPr>
        <sz val="14"/>
        <color indexed="14"/>
        <rFont val="Tahoma"/>
        <family val="2"/>
      </rPr>
      <t>19003</t>
    </r>
  </si>
  <si>
    <r>
      <t xml:space="preserve">Публичные обязательства  </t>
    </r>
    <r>
      <rPr>
        <b/>
        <sz val="12"/>
        <color indexed="56"/>
        <rFont val="Tahoma"/>
        <family val="2"/>
      </rPr>
      <t>КВР 112</t>
    </r>
  </si>
  <si>
    <r>
      <t xml:space="preserve"> 808 0701 03 П 01 43050 612  </t>
    </r>
    <r>
      <rPr>
        <sz val="14"/>
        <color indexed="14"/>
        <rFont val="Tahoma"/>
        <family val="2"/>
      </rPr>
      <t>19004</t>
    </r>
  </si>
  <si>
    <r>
      <t xml:space="preserve">808 000 03,04 П 01 10110 612  </t>
    </r>
    <r>
      <rPr>
        <sz val="14"/>
        <color indexed="14"/>
        <rFont val="Tahoma"/>
        <family val="2"/>
      </rPr>
      <t>19001,19003,19010</t>
    </r>
  </si>
  <si>
    <r>
      <t xml:space="preserve"> 808 000 03,04 П 01 43050 612  </t>
    </r>
    <r>
      <rPr>
        <sz val="14"/>
        <color indexed="14"/>
        <rFont val="Tahoma"/>
        <family val="2"/>
      </rPr>
      <t>19002,19004, 19011</t>
    </r>
  </si>
  <si>
    <t xml:space="preserve">Закупка по 44-фз СГОЗ </t>
  </si>
  <si>
    <t>до 400 т.р.</t>
  </si>
  <si>
    <t>15% СМП</t>
  </si>
  <si>
    <t>единиственный поставщик</t>
  </si>
  <si>
    <t>аукционы и котировки</t>
  </si>
  <si>
    <t>Провести закупки конкур. Способом</t>
  </si>
  <si>
    <t>ИТОГО ЗАКУПКИ ПО 44-ФЗ проверка</t>
  </si>
  <si>
    <t xml:space="preserve">остаток на 400 тыс </t>
  </si>
  <si>
    <t xml:space="preserve">если превышает 50 % (минус в строке), проводить закупки </t>
  </si>
  <si>
    <r>
      <t>Увеличение стоимости прочих материальных запасов однократного применения</t>
    </r>
    <r>
      <rPr>
        <b/>
        <sz val="9"/>
        <color indexed="63"/>
        <rFont val="Tahoma"/>
        <family val="2"/>
      </rPr>
      <t xml:space="preserve"> (бланки строгой отчетности)</t>
    </r>
  </si>
  <si>
    <r>
      <t xml:space="preserve">Увеличение стоимости права пользования </t>
    </r>
    <r>
      <rPr>
        <b/>
        <sz val="11"/>
        <color indexed="63"/>
        <rFont val="Tahoma"/>
        <family val="2"/>
      </rPr>
      <t>лицензия на ПО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</si>
  <si>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ТКО</t>
    </r>
  </si>
  <si>
    <r>
      <t xml:space="preserve">Прочие несоциальные выплаты персоналу в натуральной форме </t>
    </r>
    <r>
      <rPr>
        <b/>
        <sz val="14"/>
        <color indexed="56"/>
        <rFont val="Calibri"/>
        <family val="2"/>
      </rPr>
      <t>вновь принятым</t>
    </r>
  </si>
  <si>
    <t>Работы, услуги по содержанию имущества ПРОЧИЕ</t>
  </si>
  <si>
    <t>Иные расходы (поощрительные выплаты)</t>
  </si>
  <si>
    <t xml:space="preserve">Налоги все </t>
  </si>
  <si>
    <t>ПРОВЕРКА</t>
  </si>
  <si>
    <t>на конкурентные</t>
  </si>
  <si>
    <r>
      <t xml:space="preserve">ПЛАН-ГРАФИК (информация для отслеживания закупок) </t>
    </r>
    <r>
      <rPr>
        <b/>
        <sz val="14"/>
        <color indexed="10"/>
        <rFont val="Calibri"/>
        <family val="2"/>
      </rPr>
      <t>добавлять ЦС по МП, если будут расходы</t>
    </r>
  </si>
  <si>
    <t>Социальные пособия и компенсации персоналу в денежной форме</t>
  </si>
  <si>
    <t>Иные выплаты текущего характера физическим лицам</t>
  </si>
  <si>
    <r>
      <t xml:space="preserve">Подпрограмма "Молодежная политика и организация труда, развития, отдыха и оздоровления детей и подростков на 2020-2022 годы": </t>
    </r>
    <r>
      <rPr>
        <sz val="11"/>
        <rFont val="Tahoma"/>
        <family val="2"/>
      </rPr>
      <t>Организация труда, развития, отдыха и оздоровления детей и подростков в муниципальном образовании Чукотский муниципальный район</t>
    </r>
  </si>
  <si>
    <t>МП "Развитие образования в муниципальном образовании Чукотский муниципальный район на 2020-2022 годы"</t>
  </si>
  <si>
    <r>
      <t xml:space="preserve">808 0702 03 П 01 10120 612  </t>
    </r>
    <r>
      <rPr>
        <sz val="14"/>
        <color indexed="60"/>
        <rFont val="Tahoma"/>
        <family val="2"/>
      </rPr>
      <t>19027</t>
    </r>
  </si>
  <si>
    <r>
      <t>Питание детей и подростков в лагерях с дневным пребыванием</t>
    </r>
    <r>
      <rPr>
        <sz val="9"/>
        <rFont val="Tahoma"/>
        <family val="2"/>
      </rPr>
      <t xml:space="preserve"> за </t>
    </r>
    <r>
      <rPr>
        <sz val="8.5"/>
        <rFont val="Tahoma"/>
        <family val="2"/>
      </rPr>
      <t>счет средств местного бюджета</t>
    </r>
    <r>
      <rPr>
        <sz val="9"/>
        <rFont val="Tahoma"/>
        <family val="2"/>
      </rPr>
      <t xml:space="preserve">                                      </t>
    </r>
    <r>
      <rPr>
        <b/>
        <sz val="10"/>
        <color indexed="13"/>
        <rFont val="Tahoma"/>
        <family val="2"/>
      </rPr>
      <t>808 0707 03 1 01 S215Д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19006</t>
    </r>
  </si>
  <si>
    <r>
      <t xml:space="preserve">Увеличение стоимости основных средств </t>
    </r>
    <r>
      <rPr>
        <b/>
        <sz val="9"/>
        <color indexed="63"/>
        <rFont val="Tahoma"/>
        <family val="2"/>
      </rPr>
      <t>Плиты, обеденная зона</t>
    </r>
  </si>
  <si>
    <t>Увеличение стоимити мягкого инвентаря</t>
  </si>
  <si>
    <t>Подпрограмма "Обеспечение муниципальных гарантий и развитие современной инфраструктуры образования на 2020-2022 годы"</t>
  </si>
  <si>
    <r>
      <t xml:space="preserve">Ежемесячное денежное вознагрождение за классное руководство педагогическим работникам муниципальны хобщеобразовательных организаций                                                                                    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808 0702 03 5 01 53031 612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19032</t>
    </r>
  </si>
  <si>
    <r>
      <t xml:space="preserve">Организация бесплатного горячего питания обучающихся, осваивающих образовательные программы начального общего образования  </t>
    </r>
    <r>
      <rPr>
        <b/>
        <sz val="8.5"/>
        <rFont val="Tahoma"/>
        <family val="2"/>
      </rPr>
      <t xml:space="preserve">ФЕД И ОКР, МЕСТ БЮДЖЕТ </t>
    </r>
    <r>
      <rPr>
        <sz val="8.5"/>
        <rFont val="Tahoma"/>
        <family val="2"/>
      </rPr>
      <t xml:space="preserve">                                                                                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0702 03 5 01 R3040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19033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</si>
</sst>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_ ;\-0\ "/>
    <numFmt numFmtId="175" formatCode="00000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mmm/yyyy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#,##0.00_ ;\-#,##0.00\ "/>
    <numFmt numFmtId="192" formatCode="#,##0.00\ &quot;₽&quot;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4"/>
      <name val="Tahoma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9"/>
      <color indexed="10"/>
      <name val="Calibri"/>
      <family val="2"/>
    </font>
    <font>
      <sz val="14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sz val="10"/>
      <name val="Tahoma"/>
      <family val="2"/>
    </font>
    <font>
      <b/>
      <sz val="9"/>
      <name val="Calibri"/>
      <family val="2"/>
    </font>
    <font>
      <sz val="12"/>
      <color indexed="56"/>
      <name val="Tahoma"/>
      <family val="2"/>
    </font>
    <font>
      <b/>
      <sz val="9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56"/>
      <name val="Tahoma"/>
      <family val="2"/>
    </font>
    <font>
      <sz val="14"/>
      <color indexed="14"/>
      <name val="Tahoma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3"/>
      <name val="Calibri"/>
      <family val="2"/>
    </font>
    <font>
      <b/>
      <sz val="11"/>
      <color indexed="13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b/>
      <sz val="8.5"/>
      <name val="Tahoma"/>
      <family val="2"/>
    </font>
    <font>
      <sz val="8.5"/>
      <name val="Tahoma"/>
      <family val="2"/>
    </font>
    <font>
      <b/>
      <sz val="9"/>
      <color indexed="10"/>
      <name val="Calibri"/>
      <family val="2"/>
    </font>
    <font>
      <b/>
      <sz val="12"/>
      <color indexed="13"/>
      <name val="Tahoma"/>
      <family val="2"/>
    </font>
    <font>
      <sz val="9"/>
      <color indexed="13"/>
      <name val="Calibri"/>
      <family val="2"/>
    </font>
    <font>
      <sz val="11"/>
      <color indexed="13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13"/>
      <name val="Tahoma"/>
      <family val="2"/>
    </font>
    <font>
      <b/>
      <sz val="10"/>
      <color indexed="14"/>
      <name val="Tahoma"/>
      <family val="2"/>
    </font>
    <font>
      <b/>
      <sz val="10"/>
      <color indexed="63"/>
      <name val="Tahoma"/>
      <family val="2"/>
    </font>
    <font>
      <b/>
      <sz val="11"/>
      <color indexed="63"/>
      <name val="Tahoma"/>
      <family val="2"/>
    </font>
    <font>
      <b/>
      <sz val="14"/>
      <color indexed="56"/>
      <name val="Calibri"/>
      <family val="2"/>
    </font>
    <font>
      <sz val="14"/>
      <color indexed="60"/>
      <name val="Tahoma"/>
      <family val="2"/>
    </font>
    <font>
      <b/>
      <sz val="12"/>
      <color indexed="56"/>
      <name val="Tahoma"/>
      <family val="2"/>
    </font>
    <font>
      <b/>
      <sz val="9"/>
      <color indexed="63"/>
      <name val="Tahoma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11"/>
      <color indexed="30"/>
      <name val="Calibri"/>
      <family val="2"/>
    </font>
    <font>
      <sz val="9"/>
      <color indexed="14"/>
      <name val="Calibri"/>
      <family val="2"/>
    </font>
    <font>
      <sz val="8.5"/>
      <color indexed="36"/>
      <name val="Tahoma"/>
      <family val="2"/>
    </font>
    <font>
      <b/>
      <sz val="8.5"/>
      <color indexed="36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FF33CC"/>
      <name val="Calibri"/>
      <family val="2"/>
    </font>
    <font>
      <sz val="11"/>
      <color rgb="FF0070C0"/>
      <name val="Calibri"/>
      <family val="2"/>
    </font>
    <font>
      <sz val="9"/>
      <color rgb="FFFF33CC"/>
      <name val="Calibri"/>
      <family val="2"/>
    </font>
    <font>
      <b/>
      <sz val="10"/>
      <color theme="1"/>
      <name val="Calibri"/>
      <family val="2"/>
    </font>
    <font>
      <sz val="8.5"/>
      <color rgb="FF7030A0"/>
      <name val="Tahoma"/>
      <family val="2"/>
    </font>
    <font>
      <b/>
      <sz val="8.5"/>
      <color rgb="FF7030A0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80008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0" fillId="0" borderId="0" xfId="53" applyFill="1">
      <alignment/>
      <protection/>
    </xf>
    <xf numFmtId="0" fontId="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14" fontId="0" fillId="0" borderId="10" xfId="53" applyNumberFormat="1" applyBorder="1" applyAlignment="1">
      <alignment vertical="center" wrapText="1"/>
      <protection/>
    </xf>
    <xf numFmtId="14" fontId="4" fillId="0" borderId="10" xfId="53" applyNumberFormat="1" applyFont="1" applyBorder="1" applyAlignment="1">
      <alignment vertical="center" wrapText="1"/>
      <protection/>
    </xf>
    <xf numFmtId="14" fontId="4" fillId="33" borderId="10" xfId="53" applyNumberFormat="1" applyFont="1" applyFill="1" applyBorder="1" applyAlignment="1">
      <alignment vertical="center" wrapText="1"/>
      <protection/>
    </xf>
    <xf numFmtId="14" fontId="0" fillId="34" borderId="10" xfId="53" applyNumberFormat="1" applyFill="1" applyBorder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0" borderId="0" xfId="53" applyFont="1" applyFill="1" applyAlignment="1">
      <alignment wrapText="1"/>
      <protection/>
    </xf>
    <xf numFmtId="14" fontId="11" fillId="0" borderId="0" xfId="53" applyNumberFormat="1" applyFont="1" applyFill="1" applyAlignment="1">
      <alignment wrapText="1"/>
      <protection/>
    </xf>
    <xf numFmtId="14" fontId="12" fillId="0" borderId="0" xfId="53" applyNumberFormat="1" applyFont="1" applyFill="1" applyAlignment="1">
      <alignment wrapText="1"/>
      <protection/>
    </xf>
    <xf numFmtId="173" fontId="13" fillId="0" borderId="0" xfId="69" applyFont="1" applyFill="1" applyAlignment="1">
      <alignment wrapText="1"/>
    </xf>
    <xf numFmtId="14" fontId="14" fillId="0" borderId="0" xfId="53" applyNumberFormat="1" applyFont="1" applyFill="1" applyAlignment="1">
      <alignment wrapText="1"/>
      <protection/>
    </xf>
    <xf numFmtId="0" fontId="11" fillId="0" borderId="0" xfId="53" applyFont="1" applyFill="1" applyAlignment="1">
      <alignment wrapText="1"/>
      <protection/>
    </xf>
    <xf numFmtId="173" fontId="15" fillId="34" borderId="0" xfId="69" applyFont="1" applyFill="1" applyAlignment="1">
      <alignment/>
    </xf>
    <xf numFmtId="173" fontId="16" fillId="0" borderId="0" xfId="69" applyFont="1" applyAlignment="1">
      <alignment/>
    </xf>
    <xf numFmtId="173" fontId="13" fillId="0" borderId="0" xfId="69" applyFont="1" applyAlignment="1">
      <alignment/>
    </xf>
    <xf numFmtId="173" fontId="13" fillId="33" borderId="0" xfId="69" applyFont="1" applyFill="1" applyAlignment="1">
      <alignment/>
    </xf>
    <xf numFmtId="173" fontId="16" fillId="34" borderId="0" xfId="69" applyFont="1" applyFill="1" applyAlignment="1">
      <alignment/>
    </xf>
    <xf numFmtId="173" fontId="17" fillId="0" borderId="0" xfId="69" applyFont="1" applyAlignment="1">
      <alignment/>
    </xf>
    <xf numFmtId="173" fontId="3" fillId="0" borderId="0" xfId="53" applyNumberFormat="1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173" fontId="3" fillId="0" borderId="0" xfId="53" applyNumberFormat="1" applyFont="1" applyFill="1">
      <alignment/>
      <protection/>
    </xf>
    <xf numFmtId="173" fontId="0" fillId="0" borderId="0" xfId="53" applyNumberFormat="1">
      <alignment/>
      <protection/>
    </xf>
    <xf numFmtId="173" fontId="12" fillId="0" borderId="0" xfId="69" applyFont="1" applyFill="1" applyAlignment="1">
      <alignment wrapText="1"/>
    </xf>
    <xf numFmtId="173" fontId="11" fillId="0" borderId="0" xfId="53" applyNumberFormat="1" applyFont="1" applyFill="1" applyAlignment="1">
      <alignment wrapText="1"/>
      <protection/>
    </xf>
    <xf numFmtId="0" fontId="5" fillId="35" borderId="11" xfId="53" applyFont="1" applyFill="1" applyBorder="1">
      <alignment/>
      <protection/>
    </xf>
    <xf numFmtId="0" fontId="23" fillId="36" borderId="0" xfId="53" applyFont="1" applyFill="1">
      <alignment/>
      <protection/>
    </xf>
    <xf numFmtId="0" fontId="9" fillId="36" borderId="0" xfId="53" applyFont="1" applyFill="1">
      <alignment/>
      <protection/>
    </xf>
    <xf numFmtId="0" fontId="4" fillId="36" borderId="0" xfId="53" applyFont="1" applyFill="1">
      <alignment/>
      <protection/>
    </xf>
    <xf numFmtId="173" fontId="9" fillId="36" borderId="0" xfId="53" applyNumberFormat="1" applyFont="1" applyFill="1">
      <alignment/>
      <protection/>
    </xf>
    <xf numFmtId="0" fontId="9" fillId="36" borderId="0" xfId="53" applyNumberFormat="1" applyFont="1" applyFill="1">
      <alignment/>
      <protection/>
    </xf>
    <xf numFmtId="0" fontId="26" fillId="36" borderId="10" xfId="53" applyFont="1" applyFill="1" applyBorder="1">
      <alignment/>
      <protection/>
    </xf>
    <xf numFmtId="0" fontId="27" fillId="36" borderId="10" xfId="53" applyFont="1" applyFill="1" applyBorder="1">
      <alignment/>
      <protection/>
    </xf>
    <xf numFmtId="173" fontId="27" fillId="36" borderId="11" xfId="69" applyFont="1" applyFill="1" applyBorder="1" applyAlignment="1">
      <alignment/>
    </xf>
    <xf numFmtId="173" fontId="29" fillId="36" borderId="11" xfId="69" applyFont="1" applyFill="1" applyBorder="1" applyAlignment="1">
      <alignment/>
    </xf>
    <xf numFmtId="0" fontId="26" fillId="36" borderId="11" xfId="53" applyFont="1" applyFill="1" applyBorder="1">
      <alignment/>
      <protection/>
    </xf>
    <xf numFmtId="173" fontId="30" fillId="37" borderId="0" xfId="69" applyFont="1" applyFill="1" applyAlignment="1">
      <alignment/>
    </xf>
    <xf numFmtId="0" fontId="31" fillId="38" borderId="12" xfId="53" applyFont="1" applyFill="1" applyBorder="1">
      <alignment/>
      <protection/>
    </xf>
    <xf numFmtId="0" fontId="31" fillId="38" borderId="13" xfId="53" applyFont="1" applyFill="1" applyBorder="1">
      <alignment/>
      <protection/>
    </xf>
    <xf numFmtId="173" fontId="32" fillId="38" borderId="14" xfId="53" applyNumberFormat="1" applyFont="1" applyFill="1" applyBorder="1">
      <alignment/>
      <protection/>
    </xf>
    <xf numFmtId="0" fontId="103" fillId="0" borderId="0" xfId="53" applyFont="1" applyFill="1">
      <alignment/>
      <protection/>
    </xf>
    <xf numFmtId="0" fontId="33" fillId="0" borderId="0" xfId="53" applyFont="1" applyFill="1">
      <alignment/>
      <protection/>
    </xf>
    <xf numFmtId="173" fontId="28" fillId="0" borderId="0" xfId="53" applyNumberFormat="1" applyFont="1" applyFill="1">
      <alignment/>
      <protection/>
    </xf>
    <xf numFmtId="173" fontId="34" fillId="0" borderId="0" xfId="53" applyNumberFormat="1" applyFont="1" applyFill="1">
      <alignment/>
      <protection/>
    </xf>
    <xf numFmtId="173" fontId="103" fillId="0" borderId="0" xfId="53" applyNumberFormat="1" applyFont="1" applyFill="1">
      <alignment/>
      <protection/>
    </xf>
    <xf numFmtId="173" fontId="13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173" fontId="0" fillId="0" borderId="0" xfId="53" applyNumberFormat="1" applyFill="1">
      <alignment/>
      <protection/>
    </xf>
    <xf numFmtId="173" fontId="104" fillId="0" borderId="0" xfId="53" applyNumberFormat="1" applyFont="1" applyFill="1">
      <alignment/>
      <protection/>
    </xf>
    <xf numFmtId="173" fontId="36" fillId="0" borderId="0" xfId="53" applyNumberFormat="1" applyFont="1" applyFill="1">
      <alignment/>
      <protection/>
    </xf>
    <xf numFmtId="173" fontId="37" fillId="0" borderId="0" xfId="53" applyNumberFormat="1" applyFont="1" applyFill="1">
      <alignment/>
      <protection/>
    </xf>
    <xf numFmtId="173" fontId="4" fillId="0" borderId="0" xfId="53" applyNumberFormat="1" applyFont="1" applyFill="1">
      <alignment/>
      <protection/>
    </xf>
    <xf numFmtId="173" fontId="105" fillId="0" borderId="0" xfId="53" applyNumberFormat="1" applyFont="1" applyFill="1">
      <alignment/>
      <protection/>
    </xf>
    <xf numFmtId="0" fontId="5" fillId="0" borderId="0" xfId="53" applyFont="1" applyFill="1" applyBorder="1">
      <alignment/>
      <protection/>
    </xf>
    <xf numFmtId="0" fontId="105" fillId="0" borderId="0" xfId="53" applyFont="1" applyFill="1">
      <alignment/>
      <protection/>
    </xf>
    <xf numFmtId="173" fontId="17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16" fontId="105" fillId="0" borderId="0" xfId="69" applyNumberFormat="1" applyFont="1" applyFill="1" applyAlignment="1">
      <alignment horizontal="right"/>
    </xf>
    <xf numFmtId="173" fontId="5" fillId="0" borderId="0" xfId="53" applyNumberFormat="1" applyFont="1" applyFill="1" applyBorder="1">
      <alignment/>
      <protection/>
    </xf>
    <xf numFmtId="173" fontId="92" fillId="0" borderId="0" xfId="53" applyNumberFormat="1" applyFont="1" applyFill="1" applyAlignment="1">
      <alignment horizontal="right"/>
      <protection/>
    </xf>
    <xf numFmtId="0" fontId="92" fillId="0" borderId="0" xfId="53" applyFont="1" applyFill="1">
      <alignment/>
      <protection/>
    </xf>
    <xf numFmtId="16" fontId="105" fillId="0" borderId="0" xfId="69" applyNumberFormat="1" applyFont="1" applyFill="1" applyAlignment="1">
      <alignment/>
    </xf>
    <xf numFmtId="0" fontId="92" fillId="0" borderId="0" xfId="53" applyFont="1" applyFill="1" applyAlignment="1">
      <alignment horizontal="right"/>
      <protection/>
    </xf>
    <xf numFmtId="0" fontId="106" fillId="0" borderId="0" xfId="53" applyFont="1" applyFill="1" applyAlignment="1">
      <alignment horizontal="right"/>
      <protection/>
    </xf>
    <xf numFmtId="173" fontId="106" fillId="0" borderId="0" xfId="53" applyNumberFormat="1" applyFont="1" applyFill="1">
      <alignment/>
      <protection/>
    </xf>
    <xf numFmtId="0" fontId="105" fillId="0" borderId="0" xfId="53" applyFont="1" applyFill="1" applyAlignment="1">
      <alignment horizontal="right"/>
      <protection/>
    </xf>
    <xf numFmtId="173" fontId="96" fillId="0" borderId="0" xfId="53" applyNumberFormat="1" applyFont="1" applyFill="1">
      <alignment/>
      <protection/>
    </xf>
    <xf numFmtId="173" fontId="38" fillId="0" borderId="0" xfId="53" applyNumberFormat="1" applyFont="1" applyFill="1">
      <alignment/>
      <protection/>
    </xf>
    <xf numFmtId="16" fontId="105" fillId="0" borderId="0" xfId="53" applyNumberFormat="1" applyFont="1" applyFill="1">
      <alignment/>
      <protection/>
    </xf>
    <xf numFmtId="0" fontId="0" fillId="0" borderId="0" xfId="53" applyFill="1" applyAlignment="1">
      <alignment horizontal="right"/>
      <protection/>
    </xf>
    <xf numFmtId="173" fontId="0" fillId="0" borderId="0" xfId="53" applyNumberFormat="1" applyFill="1" applyAlignment="1">
      <alignment horizontal="right"/>
      <protection/>
    </xf>
    <xf numFmtId="0" fontId="107" fillId="0" borderId="0" xfId="53" applyFont="1" applyFill="1" applyAlignment="1">
      <alignment horizontal="right"/>
      <protection/>
    </xf>
    <xf numFmtId="0" fontId="107" fillId="0" borderId="0" xfId="53" applyFont="1" applyFill="1">
      <alignment/>
      <protection/>
    </xf>
    <xf numFmtId="173" fontId="107" fillId="0" borderId="0" xfId="53" applyNumberFormat="1" applyFont="1" applyFill="1">
      <alignment/>
      <protection/>
    </xf>
    <xf numFmtId="16" fontId="36" fillId="0" borderId="0" xfId="53" applyNumberFormat="1" applyFont="1" applyFill="1">
      <alignment/>
      <protection/>
    </xf>
    <xf numFmtId="16" fontId="104" fillId="0" borderId="0" xfId="53" applyNumberFormat="1" applyFont="1" applyFill="1">
      <alignment/>
      <protection/>
    </xf>
    <xf numFmtId="16" fontId="104" fillId="0" borderId="0" xfId="53" applyNumberFormat="1" applyFont="1">
      <alignment/>
      <protection/>
    </xf>
    <xf numFmtId="173" fontId="105" fillId="0" borderId="0" xfId="53" applyNumberFormat="1" applyFont="1">
      <alignment/>
      <protection/>
    </xf>
    <xf numFmtId="0" fontId="4" fillId="0" borderId="0" xfId="53" applyFont="1">
      <alignment/>
      <protection/>
    </xf>
    <xf numFmtId="173" fontId="5" fillId="0" borderId="0" xfId="53" applyNumberFormat="1" applyFont="1" applyBorder="1">
      <alignment/>
      <protection/>
    </xf>
    <xf numFmtId="0" fontId="5" fillId="0" borderId="0" xfId="53" applyFont="1" applyBorder="1">
      <alignment/>
      <protection/>
    </xf>
    <xf numFmtId="16" fontId="105" fillId="0" borderId="0" xfId="53" applyNumberFormat="1" applyFont="1">
      <alignment/>
      <protection/>
    </xf>
    <xf numFmtId="0" fontId="5" fillId="0" borderId="0" xfId="53" applyFont="1">
      <alignment/>
      <protection/>
    </xf>
    <xf numFmtId="173" fontId="104" fillId="0" borderId="0" xfId="69" applyFont="1" applyAlignment="1">
      <alignment/>
    </xf>
    <xf numFmtId="0" fontId="105" fillId="0" borderId="0" xfId="53" applyFont="1" applyAlignment="1">
      <alignment horizontal="right"/>
      <protection/>
    </xf>
    <xf numFmtId="173" fontId="105" fillId="0" borderId="0" xfId="69" applyFont="1" applyAlignment="1">
      <alignment/>
    </xf>
    <xf numFmtId="173" fontId="104" fillId="0" borderId="0" xfId="53" applyNumberFormat="1" applyFont="1">
      <alignment/>
      <protection/>
    </xf>
    <xf numFmtId="0" fontId="105" fillId="0" borderId="0" xfId="53" applyFont="1">
      <alignment/>
      <protection/>
    </xf>
    <xf numFmtId="173" fontId="104" fillId="0" borderId="0" xfId="53" applyNumberFormat="1" applyFont="1" applyAlignment="1">
      <alignment horizontal="right"/>
      <protection/>
    </xf>
    <xf numFmtId="16" fontId="105" fillId="0" borderId="0" xfId="53" applyNumberFormat="1" applyFont="1" applyAlignment="1">
      <alignment horizontal="right"/>
      <protection/>
    </xf>
    <xf numFmtId="173" fontId="16" fillId="34" borderId="0" xfId="69" applyFont="1" applyFill="1" applyBorder="1" applyAlignment="1">
      <alignment/>
    </xf>
    <xf numFmtId="173" fontId="20" fillId="34" borderId="0" xfId="69" applyFont="1" applyFill="1" applyAlignment="1">
      <alignment/>
    </xf>
    <xf numFmtId="173" fontId="108" fillId="0" borderId="0" xfId="69" applyFont="1" applyAlignment="1">
      <alignment/>
    </xf>
    <xf numFmtId="173" fontId="15" fillId="34" borderId="0" xfId="69" applyFont="1" applyFill="1" applyAlignment="1">
      <alignment vertical="center"/>
    </xf>
    <xf numFmtId="173" fontId="16" fillId="0" borderId="0" xfId="69" applyFont="1" applyAlignment="1">
      <alignment vertical="center"/>
    </xf>
    <xf numFmtId="173" fontId="13" fillId="0" borderId="0" xfId="69" applyFont="1" applyAlignment="1">
      <alignment vertical="center"/>
    </xf>
    <xf numFmtId="173" fontId="13" fillId="33" borderId="0" xfId="69" applyFont="1" applyFill="1" applyAlignment="1">
      <alignment vertical="center"/>
    </xf>
    <xf numFmtId="173" fontId="16" fillId="34" borderId="0" xfId="69" applyFont="1" applyFill="1" applyAlignment="1">
      <alignment vertical="center"/>
    </xf>
    <xf numFmtId="173" fontId="16" fillId="0" borderId="0" xfId="69" applyFont="1" applyFill="1" applyAlignment="1">
      <alignment vertical="center"/>
    </xf>
    <xf numFmtId="173" fontId="17" fillId="0" borderId="0" xfId="69" applyFont="1" applyAlignment="1">
      <alignment vertical="center"/>
    </xf>
    <xf numFmtId="0" fontId="0" fillId="0" borderId="0" xfId="53" applyFill="1" applyAlignment="1">
      <alignment vertical="center"/>
      <protection/>
    </xf>
    <xf numFmtId="173" fontId="15" fillId="34" borderId="15" xfId="69" applyFont="1" applyFill="1" applyBorder="1" applyAlignment="1">
      <alignment vertical="center"/>
    </xf>
    <xf numFmtId="173" fontId="13" fillId="0" borderId="0" xfId="69" applyFont="1" applyFill="1" applyAlignment="1">
      <alignment vertical="center"/>
    </xf>
    <xf numFmtId="173" fontId="17" fillId="0" borderId="0" xfId="69" applyFont="1" applyFill="1" applyAlignment="1">
      <alignment vertical="center"/>
    </xf>
    <xf numFmtId="0" fontId="0" fillId="0" borderId="0" xfId="53" applyAlignment="1">
      <alignment vertical="center"/>
      <protection/>
    </xf>
    <xf numFmtId="49" fontId="40" fillId="39" borderId="12" xfId="54" applyNumberFormat="1" applyFont="1" applyFill="1" applyBorder="1" applyAlignment="1">
      <alignment horizontal="left" vertical="center" wrapText="1"/>
      <protection/>
    </xf>
    <xf numFmtId="49" fontId="19" fillId="39" borderId="14" xfId="54" applyNumberFormat="1" applyFont="1" applyFill="1" applyBorder="1" applyAlignment="1">
      <alignment horizontal="center" vertical="center" wrapText="1"/>
      <protection/>
    </xf>
    <xf numFmtId="173" fontId="39" fillId="39" borderId="13" xfId="53" applyNumberFormat="1" applyFont="1" applyFill="1" applyBorder="1" applyAlignment="1">
      <alignment vertical="center" wrapText="1"/>
      <protection/>
    </xf>
    <xf numFmtId="14" fontId="37" fillId="39" borderId="13" xfId="53" applyNumberFormat="1" applyFont="1" applyFill="1" applyBorder="1" applyAlignment="1">
      <alignment vertical="center" wrapText="1"/>
      <protection/>
    </xf>
    <xf numFmtId="14" fontId="28" fillId="39" borderId="13" xfId="53" applyNumberFormat="1" applyFont="1" applyFill="1" applyBorder="1" applyAlignment="1">
      <alignment vertical="center" wrapText="1"/>
      <protection/>
    </xf>
    <xf numFmtId="14" fontId="36" fillId="39" borderId="13" xfId="53" applyNumberFormat="1" applyFont="1" applyFill="1" applyBorder="1" applyAlignment="1">
      <alignment vertical="center" wrapText="1"/>
      <protection/>
    </xf>
    <xf numFmtId="0" fontId="37" fillId="39" borderId="0" xfId="53" applyFont="1" applyFill="1" applyAlignment="1">
      <alignment vertical="center" wrapText="1"/>
      <protection/>
    </xf>
    <xf numFmtId="174" fontId="41" fillId="0" borderId="16" xfId="54" applyNumberFormat="1" applyFont="1" applyFill="1" applyBorder="1" applyAlignment="1" applyProtection="1">
      <alignment vertical="center"/>
      <protection hidden="1" locked="0"/>
    </xf>
    <xf numFmtId="1" fontId="41" fillId="0" borderId="17" xfId="54" applyNumberFormat="1" applyFont="1" applyFill="1" applyBorder="1" applyAlignment="1" applyProtection="1">
      <alignment horizontal="center" vertical="center"/>
      <protection hidden="1" locked="0"/>
    </xf>
    <xf numFmtId="174" fontId="41" fillId="0" borderId="12" xfId="54" applyNumberFormat="1" applyFont="1" applyFill="1" applyBorder="1" applyAlignment="1" applyProtection="1">
      <alignment vertical="center"/>
      <protection hidden="1" locked="0"/>
    </xf>
    <xf numFmtId="1" fontId="41" fillId="0" borderId="10" xfId="54" applyNumberFormat="1" applyFont="1" applyFill="1" applyBorder="1" applyAlignment="1" applyProtection="1">
      <alignment horizontal="center" vertical="center"/>
      <protection hidden="1" locked="0"/>
    </xf>
    <xf numFmtId="1" fontId="42" fillId="40" borderId="10" xfId="57" applyNumberFormat="1" applyFont="1" applyFill="1" applyBorder="1" applyAlignment="1" applyProtection="1">
      <alignment horizontal="center"/>
      <protection/>
    </xf>
    <xf numFmtId="0" fontId="42" fillId="40" borderId="12" xfId="57" applyFont="1" applyFill="1" applyBorder="1" applyAlignment="1" applyProtection="1">
      <alignment vertical="center" wrapText="1"/>
      <protection/>
    </xf>
    <xf numFmtId="1" fontId="42" fillId="40" borderId="10" xfId="57" applyNumberFormat="1" applyFont="1" applyFill="1" applyBorder="1" applyAlignment="1" applyProtection="1">
      <alignment horizontal="center" vertical="center"/>
      <protection/>
    </xf>
    <xf numFmtId="0" fontId="42" fillId="40" borderId="12" xfId="57" applyFont="1" applyFill="1" applyBorder="1" applyAlignment="1" applyProtection="1">
      <alignment horizontal="left" vertical="center" wrapText="1"/>
      <protection/>
    </xf>
    <xf numFmtId="0" fontId="42" fillId="0" borderId="12" xfId="54" applyFont="1" applyFill="1" applyBorder="1" applyAlignment="1" applyProtection="1">
      <alignment vertical="center" wrapText="1"/>
      <protection/>
    </xf>
    <xf numFmtId="1" fontId="42" fillId="0" borderId="10" xfId="54" applyNumberFormat="1" applyFont="1" applyFill="1" applyBorder="1" applyAlignment="1" applyProtection="1">
      <alignment horizontal="center" vertical="center" wrapText="1"/>
      <protection/>
    </xf>
    <xf numFmtId="0" fontId="42" fillId="0" borderId="12" xfId="57" applyFont="1" applyFill="1" applyBorder="1" applyAlignment="1" applyProtection="1">
      <alignment vertical="center" wrapText="1"/>
      <protection/>
    </xf>
    <xf numFmtId="1" fontId="42" fillId="0" borderId="10" xfId="57" applyNumberFormat="1" applyFont="1" applyFill="1" applyBorder="1" applyAlignment="1" applyProtection="1">
      <alignment horizontal="center" vertical="center"/>
      <protection/>
    </xf>
    <xf numFmtId="0" fontId="41" fillId="40" borderId="12" xfId="57" applyFont="1" applyFill="1" applyBorder="1" applyAlignment="1" applyProtection="1">
      <alignment vertical="center" wrapText="1"/>
      <protection/>
    </xf>
    <xf numFmtId="0" fontId="42" fillId="0" borderId="12" xfId="57" applyFont="1" applyFill="1" applyBorder="1" applyAlignment="1" applyProtection="1">
      <alignment horizontal="left" vertical="center" wrapText="1"/>
      <protection/>
    </xf>
    <xf numFmtId="173" fontId="16" fillId="34" borderId="11" xfId="69" applyFont="1" applyFill="1" applyBorder="1" applyAlignment="1">
      <alignment vertical="center"/>
    </xf>
    <xf numFmtId="173" fontId="28" fillId="39" borderId="13" xfId="53" applyNumberFormat="1" applyFont="1" applyFill="1" applyBorder="1" applyAlignment="1">
      <alignment vertical="center" wrapText="1"/>
      <protection/>
    </xf>
    <xf numFmtId="173" fontId="29" fillId="39" borderId="13" xfId="53" applyNumberFormat="1" applyFont="1" applyFill="1" applyBorder="1" applyAlignment="1">
      <alignment vertical="center" wrapText="1"/>
      <protection/>
    </xf>
    <xf numFmtId="0" fontId="42" fillId="40" borderId="18" xfId="57" applyFont="1" applyFill="1" applyBorder="1" applyAlignment="1" applyProtection="1">
      <alignment vertical="center" wrapText="1"/>
      <protection/>
    </xf>
    <xf numFmtId="1" fontId="42" fillId="40" borderId="19" xfId="57" applyNumberFormat="1" applyFont="1" applyFill="1" applyBorder="1" applyAlignment="1" applyProtection="1">
      <alignment horizontal="center" vertical="center"/>
      <protection/>
    </xf>
    <xf numFmtId="173" fontId="39" fillId="39" borderId="11" xfId="53" applyNumberFormat="1" applyFont="1" applyFill="1" applyBorder="1" applyAlignment="1">
      <alignment vertical="center" wrapText="1"/>
      <protection/>
    </xf>
    <xf numFmtId="0" fontId="30" fillId="35" borderId="0" xfId="53" applyFont="1" applyFill="1" applyAlignment="1">
      <alignment vertical="center"/>
      <protection/>
    </xf>
    <xf numFmtId="0" fontId="30" fillId="35" borderId="0" xfId="53" applyFont="1" applyFill="1" applyAlignment="1">
      <alignment horizontal="left" vertical="center"/>
      <protection/>
    </xf>
    <xf numFmtId="0" fontId="42" fillId="40" borderId="18" xfId="57" applyFont="1" applyFill="1" applyBorder="1" applyAlignment="1" applyProtection="1">
      <alignment horizontal="left" vertical="center" wrapText="1"/>
      <protection/>
    </xf>
    <xf numFmtId="0" fontId="0" fillId="0" borderId="0" xfId="53" applyFill="1" applyBorder="1">
      <alignment/>
      <protection/>
    </xf>
    <xf numFmtId="0" fontId="11" fillId="0" borderId="0" xfId="53" applyFont="1" applyFill="1" applyBorder="1" applyAlignment="1">
      <alignment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Border="1">
      <alignment/>
      <protection/>
    </xf>
    <xf numFmtId="0" fontId="9" fillId="0" borderId="0" xfId="53" applyFont="1" applyFill="1" applyBorder="1">
      <alignment/>
      <protection/>
    </xf>
    <xf numFmtId="0" fontId="9" fillId="36" borderId="0" xfId="53" applyFont="1" applyFill="1" applyBorder="1">
      <alignment/>
      <protection/>
    </xf>
    <xf numFmtId="0" fontId="103" fillId="0" borderId="0" xfId="53" applyFont="1" applyFill="1" applyBorder="1">
      <alignment/>
      <protection/>
    </xf>
    <xf numFmtId="0" fontId="0" fillId="0" borderId="0" xfId="53" applyFill="1" applyBorder="1" applyAlignment="1">
      <alignment vertical="center" wrapText="1"/>
      <protection/>
    </xf>
    <xf numFmtId="0" fontId="37" fillId="0" borderId="0" xfId="53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30" fillId="0" borderId="0" xfId="53" applyFont="1" applyFill="1" applyBorder="1" applyAlignment="1">
      <alignment vertical="center"/>
      <protection/>
    </xf>
    <xf numFmtId="0" fontId="30" fillId="0" borderId="0" xfId="53" applyFont="1" applyFill="1" applyBorder="1" applyAlignment="1">
      <alignment horizontal="left" vertical="center"/>
      <protection/>
    </xf>
    <xf numFmtId="0" fontId="26" fillId="0" borderId="0" xfId="53" applyFont="1" applyFill="1" applyBorder="1">
      <alignment/>
      <protection/>
    </xf>
    <xf numFmtId="173" fontId="30" fillId="0" borderId="0" xfId="69" applyFont="1" applyFill="1" applyBorder="1" applyAlignment="1">
      <alignment/>
    </xf>
    <xf numFmtId="0" fontId="27" fillId="0" borderId="0" xfId="53" applyFont="1" applyFill="1" applyBorder="1">
      <alignment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wrapText="1"/>
      <protection/>
    </xf>
    <xf numFmtId="0" fontId="39" fillId="0" borderId="0" xfId="53" applyFont="1" applyFill="1" applyBorder="1" applyAlignment="1">
      <alignment vertical="center" wrapText="1"/>
      <protection/>
    </xf>
    <xf numFmtId="173" fontId="0" fillId="0" borderId="0" xfId="53" applyNumberFormat="1" applyFill="1" applyBorder="1" applyAlignment="1">
      <alignment vertical="center"/>
      <protection/>
    </xf>
    <xf numFmtId="173" fontId="3" fillId="0" borderId="0" xfId="53" applyNumberFormat="1" applyFont="1" applyFill="1" applyBorder="1" applyAlignment="1">
      <alignment vertical="center"/>
      <protection/>
    </xf>
    <xf numFmtId="173" fontId="1" fillId="0" borderId="0" xfId="69" applyFont="1" applyFill="1" applyBorder="1" applyAlignment="1">
      <alignment vertical="center"/>
    </xf>
    <xf numFmtId="173" fontId="0" fillId="0" borderId="0" xfId="53" applyNumberFormat="1" applyFill="1" applyBorder="1">
      <alignment/>
      <protection/>
    </xf>
    <xf numFmtId="173" fontId="3" fillId="0" borderId="0" xfId="53" applyNumberFormat="1" applyFont="1" applyFill="1" applyBorder="1">
      <alignment/>
      <protection/>
    </xf>
    <xf numFmtId="173" fontId="1" fillId="0" borderId="0" xfId="69" applyFont="1" applyFill="1" applyBorder="1" applyAlignment="1">
      <alignment/>
    </xf>
    <xf numFmtId="0" fontId="3" fillId="0" borderId="0" xfId="53" applyFont="1" applyFill="1" applyBorder="1" applyAlignment="1">
      <alignment vertical="center"/>
      <protection/>
    </xf>
    <xf numFmtId="173" fontId="109" fillId="0" borderId="0" xfId="53" applyNumberFormat="1" applyFont="1" applyFill="1" applyBorder="1" applyAlignment="1">
      <alignment vertical="center"/>
      <protection/>
    </xf>
    <xf numFmtId="173" fontId="30" fillId="0" borderId="0" xfId="53" applyNumberFormat="1" applyFont="1" applyFill="1" applyBorder="1" applyAlignment="1">
      <alignment vertical="center"/>
      <protection/>
    </xf>
    <xf numFmtId="173" fontId="30" fillId="0" borderId="0" xfId="69" applyFont="1" applyFill="1" applyBorder="1" applyAlignment="1">
      <alignment vertical="center"/>
    </xf>
    <xf numFmtId="173" fontId="30" fillId="0" borderId="0" xfId="53" applyNumberFormat="1" applyFont="1" applyFill="1" applyBorder="1" applyAlignment="1">
      <alignment horizontal="left" vertical="center"/>
      <protection/>
    </xf>
    <xf numFmtId="173" fontId="8" fillId="0" borderId="0" xfId="53" applyNumberFormat="1" applyFont="1" applyFill="1" applyBorder="1">
      <alignment/>
      <protection/>
    </xf>
    <xf numFmtId="0" fontId="23" fillId="0" borderId="0" xfId="53" applyFont="1" applyFill="1" applyBorder="1">
      <alignment/>
      <protection/>
    </xf>
    <xf numFmtId="14" fontId="9" fillId="41" borderId="10" xfId="53" applyNumberFormat="1" applyFont="1" applyFill="1" applyBorder="1" applyAlignment="1">
      <alignment vertical="center" wrapText="1"/>
      <protection/>
    </xf>
    <xf numFmtId="14" fontId="9" fillId="41" borderId="12" xfId="53" applyNumberFormat="1" applyFont="1" applyFill="1" applyBorder="1" applyAlignment="1">
      <alignment vertical="center" wrapText="1"/>
      <protection/>
    </xf>
    <xf numFmtId="1" fontId="42" fillId="0" borderId="19" xfId="54" applyNumberFormat="1" applyFont="1" applyFill="1" applyBorder="1" applyAlignment="1" applyProtection="1">
      <alignment horizontal="center" vertical="center" wrapText="1"/>
      <protection/>
    </xf>
    <xf numFmtId="0" fontId="40" fillId="35" borderId="12" xfId="54" applyFont="1" applyFill="1" applyBorder="1" applyAlignment="1" applyProtection="1">
      <alignment horizontal="left" vertical="center" wrapText="1"/>
      <protection/>
    </xf>
    <xf numFmtId="173" fontId="15" fillId="0" borderId="0" xfId="69" applyFont="1" applyFill="1" applyAlignment="1">
      <alignment vertical="center"/>
    </xf>
    <xf numFmtId="0" fontId="7" fillId="0" borderId="12" xfId="54" applyFont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vertical="center" wrapText="1"/>
      <protection/>
    </xf>
    <xf numFmtId="173" fontId="30" fillId="35" borderId="0" xfId="69" applyFont="1" applyFill="1" applyBorder="1" applyAlignment="1">
      <alignment horizontal="left" vertical="center"/>
    </xf>
    <xf numFmtId="173" fontId="29" fillId="35" borderId="0" xfId="69" applyFont="1" applyFill="1" applyBorder="1" applyAlignment="1">
      <alignment horizontal="left" vertical="center"/>
    </xf>
    <xf numFmtId="0" fontId="30" fillId="35" borderId="14" xfId="53" applyFont="1" applyFill="1" applyBorder="1" applyAlignment="1">
      <alignment horizontal="left" vertical="center"/>
      <protection/>
    </xf>
    <xf numFmtId="14" fontId="0" fillId="34" borderId="12" xfId="53" applyNumberFormat="1" applyFill="1" applyBorder="1" applyAlignment="1">
      <alignment vertical="center" wrapText="1"/>
      <protection/>
    </xf>
    <xf numFmtId="14" fontId="11" fillId="0" borderId="0" xfId="53" applyNumberFormat="1" applyFont="1" applyFill="1" applyBorder="1" applyAlignment="1">
      <alignment wrapText="1"/>
      <protection/>
    </xf>
    <xf numFmtId="173" fontId="16" fillId="34" borderId="0" xfId="69" applyFont="1" applyFill="1" applyBorder="1" applyAlignment="1">
      <alignment vertical="center"/>
    </xf>
    <xf numFmtId="173" fontId="103" fillId="0" borderId="0" xfId="53" applyNumberFormat="1" applyFont="1" applyFill="1" applyBorder="1">
      <alignment/>
      <protection/>
    </xf>
    <xf numFmtId="0" fontId="40" fillId="35" borderId="12" xfId="54" applyFont="1" applyFill="1" applyBorder="1" applyAlignment="1" applyProtection="1">
      <alignment horizontal="left" wrapText="1"/>
      <protection/>
    </xf>
    <xf numFmtId="173" fontId="30" fillId="35" borderId="11" xfId="69" applyFont="1" applyFill="1" applyBorder="1" applyAlignment="1">
      <alignment horizontal="left"/>
    </xf>
    <xf numFmtId="173" fontId="29" fillId="35" borderId="11" xfId="69" applyFont="1" applyFill="1" applyBorder="1" applyAlignment="1">
      <alignment horizontal="left"/>
    </xf>
    <xf numFmtId="173" fontId="8" fillId="37" borderId="0" xfId="69" applyFont="1" applyFill="1" applyAlignment="1">
      <alignment vertical="center"/>
    </xf>
    <xf numFmtId="173" fontId="8" fillId="37" borderId="0" xfId="69" applyFont="1" applyFill="1" applyBorder="1" applyAlignment="1">
      <alignment vertical="center"/>
    </xf>
    <xf numFmtId="0" fontId="30" fillId="35" borderId="14" xfId="53" applyFont="1" applyFill="1" applyBorder="1" applyAlignment="1">
      <alignment horizontal="left"/>
      <protection/>
    </xf>
    <xf numFmtId="0" fontId="26" fillId="36" borderId="10" xfId="53" applyFont="1" applyFill="1" applyBorder="1" applyAlignment="1">
      <alignment horizontal="center" vertical="center"/>
      <protection/>
    </xf>
    <xf numFmtId="173" fontId="27" fillId="36" borderId="0" xfId="69" applyFont="1" applyFill="1" applyAlignment="1">
      <alignment vertical="center"/>
    </xf>
    <xf numFmtId="0" fontId="26" fillId="36" borderId="0" xfId="53" applyFont="1" applyFill="1" applyAlignment="1">
      <alignment vertical="center"/>
      <protection/>
    </xf>
    <xf numFmtId="173" fontId="26" fillId="36" borderId="0" xfId="69" applyFont="1" applyFill="1" applyAlignment="1">
      <alignment vertical="center"/>
    </xf>
    <xf numFmtId="173" fontId="28" fillId="36" borderId="0" xfId="69" applyFont="1" applyFill="1" applyAlignment="1">
      <alignment vertical="center"/>
    </xf>
    <xf numFmtId="173" fontId="26" fillId="36" borderId="0" xfId="69" applyFont="1" applyFill="1" applyBorder="1" applyAlignment="1">
      <alignment vertical="center"/>
    </xf>
    <xf numFmtId="2" fontId="26" fillId="36" borderId="0" xfId="53" applyNumberFormat="1" applyFont="1" applyFill="1" applyAlignment="1">
      <alignment horizontal="center" vertical="center"/>
      <protection/>
    </xf>
    <xf numFmtId="0" fontId="26" fillId="0" borderId="0" xfId="53" applyFont="1" applyFill="1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26" fillId="36" borderId="10" xfId="53" applyFont="1" applyFill="1" applyBorder="1" applyAlignment="1">
      <alignment vertical="center" wrapText="1"/>
      <protection/>
    </xf>
    <xf numFmtId="0" fontId="26" fillId="19" borderId="10" xfId="53" applyFont="1" applyFill="1" applyBorder="1" applyAlignment="1">
      <alignment vertical="center"/>
      <protection/>
    </xf>
    <xf numFmtId="0" fontId="26" fillId="19" borderId="10" xfId="53" applyFont="1" applyFill="1" applyBorder="1" applyAlignment="1">
      <alignment horizontal="center" vertical="center"/>
      <protection/>
    </xf>
    <xf numFmtId="173" fontId="27" fillId="19" borderId="11" xfId="69" applyFont="1" applyFill="1" applyBorder="1" applyAlignment="1">
      <alignment vertical="center"/>
    </xf>
    <xf numFmtId="173" fontId="29" fillId="19" borderId="11" xfId="69" applyFont="1" applyFill="1" applyBorder="1" applyAlignment="1">
      <alignment vertical="center"/>
    </xf>
    <xf numFmtId="173" fontId="26" fillId="19" borderId="11" xfId="69" applyFont="1" applyFill="1" applyBorder="1" applyAlignment="1">
      <alignment vertical="center"/>
    </xf>
    <xf numFmtId="0" fontId="26" fillId="19" borderId="11" xfId="53" applyFont="1" applyFill="1" applyBorder="1" applyAlignment="1">
      <alignment vertical="center"/>
      <protection/>
    </xf>
    <xf numFmtId="173" fontId="27" fillId="42" borderId="0" xfId="69" applyFont="1" applyFill="1" applyBorder="1" applyAlignment="1">
      <alignment vertical="center"/>
    </xf>
    <xf numFmtId="173" fontId="29" fillId="42" borderId="0" xfId="69" applyFont="1" applyFill="1" applyBorder="1" applyAlignment="1">
      <alignment vertical="center"/>
    </xf>
    <xf numFmtId="0" fontId="26" fillId="42" borderId="10" xfId="53" applyFont="1" applyFill="1" applyBorder="1" applyAlignment="1">
      <alignment horizontal="center" vertical="center"/>
      <protection/>
    </xf>
    <xf numFmtId="173" fontId="27" fillId="42" borderId="11" xfId="69" applyFont="1" applyFill="1" applyBorder="1" applyAlignment="1">
      <alignment vertical="center"/>
    </xf>
    <xf numFmtId="173" fontId="29" fillId="42" borderId="11" xfId="69" applyFont="1" applyFill="1" applyBorder="1" applyAlignment="1">
      <alignment vertical="center"/>
    </xf>
    <xf numFmtId="173" fontId="26" fillId="42" borderId="11" xfId="69" applyFont="1" applyFill="1" applyBorder="1" applyAlignment="1">
      <alignment vertical="center"/>
    </xf>
    <xf numFmtId="0" fontId="26" fillId="42" borderId="11" xfId="53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3" fontId="37" fillId="39" borderId="13" xfId="53" applyNumberFormat="1" applyFont="1" applyFill="1" applyBorder="1" applyAlignment="1">
      <alignment vertical="center" wrapText="1"/>
      <protection/>
    </xf>
    <xf numFmtId="0" fontId="5" fillId="0" borderId="20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173" fontId="43" fillId="13" borderId="21" xfId="69" applyFont="1" applyFill="1" applyBorder="1" applyAlignment="1">
      <alignment/>
    </xf>
    <xf numFmtId="173" fontId="20" fillId="13" borderId="21" xfId="69" applyFont="1" applyFill="1" applyBorder="1" applyAlignment="1">
      <alignment/>
    </xf>
    <xf numFmtId="173" fontId="40" fillId="13" borderId="21" xfId="69" applyFont="1" applyFill="1" applyBorder="1" applyAlignment="1" applyProtection="1">
      <alignment horizontal="center" vertical="center" wrapText="1"/>
      <protection hidden="1" locked="0"/>
    </xf>
    <xf numFmtId="173" fontId="47" fillId="38" borderId="14" xfId="69" applyFont="1" applyFill="1" applyBorder="1" applyAlignment="1">
      <alignment horizontal="center" vertical="center"/>
    </xf>
    <xf numFmtId="173" fontId="47" fillId="38" borderId="10" xfId="69" applyFont="1" applyFill="1" applyBorder="1" applyAlignment="1">
      <alignment horizontal="center" vertical="center"/>
    </xf>
    <xf numFmtId="173" fontId="13" fillId="38" borderId="10" xfId="69" applyFont="1" applyFill="1" applyBorder="1" applyAlignment="1">
      <alignment horizontal="center" vertical="center"/>
    </xf>
    <xf numFmtId="173" fontId="13" fillId="38" borderId="12" xfId="69" applyFont="1" applyFill="1" applyBorder="1" applyAlignment="1">
      <alignment horizontal="center" vertical="center"/>
    </xf>
    <xf numFmtId="173" fontId="8" fillId="13" borderId="21" xfId="69" applyFont="1" applyFill="1" applyBorder="1" applyAlignment="1">
      <alignment horizontal="center" vertical="center"/>
    </xf>
    <xf numFmtId="173" fontId="20" fillId="13" borderId="21" xfId="69" applyFont="1" applyFill="1" applyBorder="1" applyAlignment="1">
      <alignment horizontal="center" vertical="center"/>
    </xf>
    <xf numFmtId="173" fontId="47" fillId="38" borderId="13" xfId="69" applyFont="1" applyFill="1" applyBorder="1" applyAlignment="1">
      <alignment horizontal="center" vertical="center"/>
    </xf>
    <xf numFmtId="173" fontId="13" fillId="38" borderId="14" xfId="69" applyFont="1" applyFill="1" applyBorder="1" applyAlignment="1">
      <alignment horizontal="center" vertical="center"/>
    </xf>
    <xf numFmtId="173" fontId="17" fillId="38" borderId="10" xfId="69" applyFont="1" applyFill="1" applyBorder="1" applyAlignment="1">
      <alignment horizontal="center" vertical="center"/>
    </xf>
    <xf numFmtId="173" fontId="48" fillId="38" borderId="12" xfId="56" applyNumberFormat="1" applyFont="1" applyFill="1" applyBorder="1" applyAlignment="1">
      <alignment horizontal="center" vertical="center"/>
      <protection/>
    </xf>
    <xf numFmtId="0" fontId="48" fillId="0" borderId="20" xfId="56" applyFont="1" applyFill="1" applyBorder="1" applyAlignment="1">
      <alignment horizontal="center" vertical="center"/>
      <protection/>
    </xf>
    <xf numFmtId="0" fontId="48" fillId="0" borderId="0" xfId="56" applyFont="1" applyFill="1" applyBorder="1" applyAlignment="1">
      <alignment horizontal="center" vertical="center"/>
      <protection/>
    </xf>
    <xf numFmtId="173" fontId="40" fillId="13" borderId="21" xfId="69" applyFont="1" applyFill="1" applyBorder="1" applyAlignment="1" applyProtection="1">
      <alignment vertical="center" wrapText="1"/>
      <protection/>
    </xf>
    <xf numFmtId="173" fontId="20" fillId="43" borderId="14" xfId="69" applyFont="1" applyFill="1" applyBorder="1" applyAlignment="1">
      <alignment vertical="center"/>
    </xf>
    <xf numFmtId="173" fontId="20" fillId="43" borderId="12" xfId="69" applyFont="1" applyFill="1" applyBorder="1" applyAlignment="1">
      <alignment vertical="center"/>
    </xf>
    <xf numFmtId="173" fontId="17" fillId="43" borderId="14" xfId="69" applyFont="1" applyFill="1" applyBorder="1" applyAlignment="1">
      <alignment vertical="center"/>
    </xf>
    <xf numFmtId="173" fontId="17" fillId="43" borderId="12" xfId="69" applyFont="1" applyFill="1" applyBorder="1" applyAlignment="1">
      <alignment vertical="center"/>
    </xf>
    <xf numFmtId="173" fontId="20" fillId="13" borderId="21" xfId="69" applyFont="1" applyFill="1" applyBorder="1" applyAlignment="1">
      <alignment vertical="center"/>
    </xf>
    <xf numFmtId="173" fontId="17" fillId="43" borderId="10" xfId="69" applyFont="1" applyFill="1" applyBorder="1" applyAlignment="1">
      <alignment vertical="center"/>
    </xf>
    <xf numFmtId="173" fontId="5" fillId="43" borderId="12" xfId="56" applyNumberFormat="1" applyFont="1" applyFill="1" applyBorder="1" applyAlignment="1">
      <alignment vertical="center"/>
      <protection/>
    </xf>
    <xf numFmtId="175" fontId="44" fillId="44" borderId="10" xfId="54" applyNumberFormat="1" applyFont="1" applyFill="1" applyBorder="1" applyAlignment="1" applyProtection="1">
      <alignment vertical="center" wrapText="1"/>
      <protection/>
    </xf>
    <xf numFmtId="1" fontId="44" fillId="44" borderId="12" xfId="57" applyNumberFormat="1" applyFont="1" applyFill="1" applyBorder="1" applyAlignment="1" applyProtection="1">
      <alignment horizontal="center"/>
      <protection/>
    </xf>
    <xf numFmtId="173" fontId="17" fillId="44" borderId="14" xfId="69" applyFont="1" applyFill="1" applyBorder="1" applyAlignment="1">
      <alignment/>
    </xf>
    <xf numFmtId="173" fontId="17" fillId="44" borderId="10" xfId="69" applyFont="1" applyFill="1" applyBorder="1" applyAlignment="1">
      <alignment/>
    </xf>
    <xf numFmtId="173" fontId="13" fillId="44" borderId="10" xfId="69" applyFont="1" applyFill="1" applyBorder="1" applyAlignment="1">
      <alignment/>
    </xf>
    <xf numFmtId="173" fontId="13" fillId="44" borderId="12" xfId="69" applyFont="1" applyFill="1" applyBorder="1" applyAlignment="1">
      <alignment/>
    </xf>
    <xf numFmtId="173" fontId="5" fillId="44" borderId="12" xfId="56" applyNumberFormat="1" applyFont="1" applyFill="1" applyBorder="1">
      <alignment/>
      <protection/>
    </xf>
    <xf numFmtId="173" fontId="20" fillId="44" borderId="14" xfId="69" applyFont="1" applyFill="1" applyBorder="1" applyAlignment="1">
      <alignment/>
    </xf>
    <xf numFmtId="173" fontId="20" fillId="43" borderId="10" xfId="69" applyFont="1" applyFill="1" applyBorder="1" applyAlignment="1">
      <alignment vertical="center"/>
    </xf>
    <xf numFmtId="173" fontId="45" fillId="44" borderId="10" xfId="69" applyFont="1" applyFill="1" applyBorder="1" applyAlignment="1">
      <alignment/>
    </xf>
    <xf numFmtId="173" fontId="45" fillId="44" borderId="12" xfId="69" applyFont="1" applyFill="1" applyBorder="1" applyAlignment="1">
      <alignment/>
    </xf>
    <xf numFmtId="175" fontId="110" fillId="44" borderId="10" xfId="54" applyNumberFormat="1" applyFont="1" applyFill="1" applyBorder="1" applyAlignment="1" applyProtection="1">
      <alignment horizontal="right" vertical="center" wrapText="1"/>
      <protection/>
    </xf>
    <xf numFmtId="1" fontId="110" fillId="44" borderId="12" xfId="57" applyNumberFormat="1" applyFont="1" applyFill="1" applyBorder="1" applyAlignment="1" applyProtection="1">
      <alignment horizontal="center"/>
      <protection/>
    </xf>
    <xf numFmtId="173" fontId="111" fillId="13" borderId="21" xfId="69" applyFont="1" applyFill="1" applyBorder="1" applyAlignment="1">
      <alignment/>
    </xf>
    <xf numFmtId="173" fontId="0" fillId="0" borderId="0" xfId="53" applyNumberFormat="1" applyFont="1" applyFill="1">
      <alignment/>
      <protection/>
    </xf>
    <xf numFmtId="16" fontId="105" fillId="0" borderId="0" xfId="53" applyNumberFormat="1" applyFont="1" applyFill="1" applyAlignment="1">
      <alignment horizontal="right"/>
      <protection/>
    </xf>
    <xf numFmtId="173" fontId="4" fillId="0" borderId="0" xfId="53" applyNumberFormat="1" applyFont="1">
      <alignment/>
      <protection/>
    </xf>
    <xf numFmtId="0" fontId="0" fillId="0" borderId="0" xfId="53" applyAlignment="1">
      <alignment horizontal="right"/>
      <protection/>
    </xf>
    <xf numFmtId="14" fontId="0" fillId="0" borderId="10" xfId="53" applyNumberFormat="1" applyBorder="1" applyAlignment="1">
      <alignment horizontal="center" vertical="center" wrapText="1"/>
      <protection/>
    </xf>
    <xf numFmtId="14" fontId="0" fillId="0" borderId="14" xfId="53" applyNumberFormat="1" applyBorder="1" applyAlignment="1">
      <alignment horizontal="center" vertical="center" wrapText="1"/>
      <protection/>
    </xf>
    <xf numFmtId="14" fontId="5" fillId="0" borderId="10" xfId="53" applyNumberFormat="1" applyFont="1" applyBorder="1" applyAlignment="1">
      <alignment horizontal="center" vertical="center" wrapText="1"/>
      <protection/>
    </xf>
    <xf numFmtId="16" fontId="0" fillId="0" borderId="0" xfId="53" applyNumberFormat="1" applyFont="1" applyFill="1">
      <alignment/>
      <protection/>
    </xf>
    <xf numFmtId="0" fontId="0" fillId="0" borderId="0" xfId="53" applyFont="1" applyFill="1">
      <alignment/>
      <protection/>
    </xf>
    <xf numFmtId="173" fontId="105" fillId="0" borderId="0" xfId="67" applyFont="1" applyFill="1" applyAlignment="1">
      <alignment/>
    </xf>
    <xf numFmtId="173" fontId="17" fillId="0" borderId="0" xfId="53" applyNumberFormat="1" applyFont="1">
      <alignment/>
      <protection/>
    </xf>
    <xf numFmtId="173" fontId="26" fillId="42" borderId="0" xfId="69" applyFont="1" applyFill="1" applyBorder="1" applyAlignment="1">
      <alignment vertical="center"/>
    </xf>
    <xf numFmtId="0" fontId="26" fillId="42" borderId="10" xfId="53" applyFont="1" applyFill="1" applyBorder="1" applyAlignment="1">
      <alignment vertical="center" wrapText="1"/>
      <protection/>
    </xf>
    <xf numFmtId="173" fontId="27" fillId="19" borderId="0" xfId="69" applyFont="1" applyFill="1" applyBorder="1" applyAlignment="1">
      <alignment/>
    </xf>
    <xf numFmtId="173" fontId="29" fillId="19" borderId="0" xfId="69" applyFont="1" applyFill="1" applyBorder="1" applyAlignment="1">
      <alignment/>
    </xf>
    <xf numFmtId="0" fontId="26" fillId="0" borderId="0" xfId="53" applyFont="1" applyFill="1" applyBorder="1" applyAlignment="1">
      <alignment/>
      <protection/>
    </xf>
    <xf numFmtId="0" fontId="27" fillId="0" borderId="0" xfId="53" applyFont="1" applyFill="1" applyBorder="1" applyAlignment="1">
      <alignment/>
      <protection/>
    </xf>
    <xf numFmtId="0" fontId="26" fillId="19" borderId="0" xfId="53" applyFont="1" applyFill="1" applyBorder="1" applyAlignment="1">
      <alignment/>
      <protection/>
    </xf>
    <xf numFmtId="173" fontId="27" fillId="42" borderId="0" xfId="69" applyFont="1" applyFill="1" applyBorder="1" applyAlignment="1">
      <alignment/>
    </xf>
    <xf numFmtId="173" fontId="29" fillId="42" borderId="0" xfId="69" applyFont="1" applyFill="1" applyBorder="1" applyAlignment="1">
      <alignment/>
    </xf>
    <xf numFmtId="0" fontId="26" fillId="42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/>
      <protection/>
    </xf>
    <xf numFmtId="173" fontId="9" fillId="0" borderId="0" xfId="53" applyNumberFormat="1" applyFont="1" applyFill="1" applyBorder="1" applyAlignment="1">
      <alignment/>
      <protection/>
    </xf>
    <xf numFmtId="0" fontId="9" fillId="0" borderId="0" xfId="53" applyFont="1" applyFill="1" applyAlignment="1">
      <alignment/>
      <protection/>
    </xf>
    <xf numFmtId="173" fontId="22" fillId="0" borderId="13" xfId="69" applyFont="1" applyFill="1" applyBorder="1" applyAlignment="1">
      <alignment/>
    </xf>
    <xf numFmtId="173" fontId="18" fillId="0" borderId="13" xfId="69" applyFont="1" applyFill="1" applyBorder="1" applyAlignment="1">
      <alignment/>
    </xf>
    <xf numFmtId="173" fontId="13" fillId="0" borderId="13" xfId="69" applyFont="1" applyFill="1" applyBorder="1" applyAlignment="1">
      <alignment/>
    </xf>
    <xf numFmtId="173" fontId="0" fillId="0" borderId="0" xfId="53" applyNumberFormat="1" applyFill="1" applyBorder="1" applyAlignment="1">
      <alignment/>
      <protection/>
    </xf>
    <xf numFmtId="173" fontId="8" fillId="0" borderId="0" xfId="53" applyNumberFormat="1" applyFont="1" applyFill="1">
      <alignment/>
      <protection/>
    </xf>
    <xf numFmtId="0" fontId="42" fillId="13" borderId="12" xfId="57" applyFont="1" applyFill="1" applyBorder="1" applyAlignment="1" applyProtection="1">
      <alignment vertical="center" wrapText="1"/>
      <protection/>
    </xf>
    <xf numFmtId="1" fontId="42" fillId="13" borderId="10" xfId="57" applyNumberFormat="1" applyFont="1" applyFill="1" applyBorder="1" applyAlignment="1" applyProtection="1">
      <alignment horizontal="center"/>
      <protection/>
    </xf>
    <xf numFmtId="173" fontId="16" fillId="13" borderId="0" xfId="69" applyFont="1" applyFill="1" applyBorder="1" applyAlignment="1">
      <alignment/>
    </xf>
    <xf numFmtId="0" fontId="42" fillId="13" borderId="12" xfId="57" applyFont="1" applyFill="1" applyBorder="1" applyAlignment="1" applyProtection="1">
      <alignment horizontal="left" vertical="center" wrapText="1"/>
      <protection/>
    </xf>
    <xf numFmtId="0" fontId="0" fillId="13" borderId="0" xfId="0" applyFill="1" applyBorder="1" applyAlignment="1">
      <alignment/>
    </xf>
    <xf numFmtId="1" fontId="42" fillId="13" borderId="10" xfId="57" applyNumberFormat="1" applyFont="1" applyFill="1" applyBorder="1" applyAlignment="1" applyProtection="1">
      <alignment horizontal="center" vertical="center"/>
      <protection/>
    </xf>
    <xf numFmtId="173" fontId="16" fillId="13" borderId="11" xfId="69" applyFont="1" applyFill="1" applyBorder="1" applyAlignment="1">
      <alignment vertical="center"/>
    </xf>
    <xf numFmtId="173" fontId="15" fillId="13" borderId="22" xfId="69" applyFont="1" applyFill="1" applyBorder="1" applyAlignment="1">
      <alignment/>
    </xf>
    <xf numFmtId="173" fontId="16" fillId="13" borderId="22" xfId="69" applyFont="1" applyFill="1" applyBorder="1" applyAlignment="1">
      <alignment/>
    </xf>
    <xf numFmtId="173" fontId="13" fillId="13" borderId="22" xfId="69" applyFont="1" applyFill="1" applyBorder="1" applyAlignment="1">
      <alignment/>
    </xf>
    <xf numFmtId="173" fontId="0" fillId="13" borderId="22" xfId="53" applyNumberFormat="1" applyFill="1" applyBorder="1">
      <alignment/>
      <protection/>
    </xf>
    <xf numFmtId="173" fontId="3" fillId="13" borderId="22" xfId="53" applyNumberFormat="1" applyFont="1" applyFill="1" applyBorder="1">
      <alignment/>
      <protection/>
    </xf>
    <xf numFmtId="173" fontId="1" fillId="13" borderId="22" xfId="69" applyFont="1" applyFill="1" applyBorder="1" applyAlignment="1">
      <alignment/>
    </xf>
    <xf numFmtId="0" fontId="0" fillId="13" borderId="22" xfId="53" applyFill="1" applyBorder="1">
      <alignment/>
      <protection/>
    </xf>
    <xf numFmtId="173" fontId="20" fillId="13" borderId="0" xfId="69" applyFont="1" applyFill="1" applyBorder="1" applyAlignment="1">
      <alignment/>
    </xf>
    <xf numFmtId="173" fontId="17" fillId="13" borderId="0" xfId="69" applyFont="1" applyFill="1" applyBorder="1" applyAlignment="1">
      <alignment/>
    </xf>
    <xf numFmtId="173" fontId="13" fillId="13" borderId="0" xfId="69" applyFont="1" applyFill="1" applyBorder="1" applyAlignment="1">
      <alignment/>
    </xf>
    <xf numFmtId="173" fontId="15" fillId="13" borderId="11" xfId="69" applyFont="1" applyFill="1" applyBorder="1" applyAlignment="1">
      <alignment vertical="center"/>
    </xf>
    <xf numFmtId="173" fontId="13" fillId="13" borderId="11" xfId="69" applyFont="1" applyFill="1" applyBorder="1" applyAlignment="1">
      <alignment vertical="center"/>
    </xf>
    <xf numFmtId="173" fontId="0" fillId="13" borderId="11" xfId="53" applyNumberFormat="1" applyFill="1" applyBorder="1" applyAlignment="1">
      <alignment vertical="center"/>
      <protection/>
    </xf>
    <xf numFmtId="173" fontId="3" fillId="13" borderId="11" xfId="53" applyNumberFormat="1" applyFont="1" applyFill="1" applyBorder="1" applyAlignment="1">
      <alignment vertical="center"/>
      <protection/>
    </xf>
    <xf numFmtId="173" fontId="1" fillId="13" borderId="11" xfId="69" applyFont="1" applyFill="1" applyBorder="1" applyAlignment="1">
      <alignment vertical="center"/>
    </xf>
    <xf numFmtId="0" fontId="0" fillId="13" borderId="11" xfId="53" applyFill="1" applyBorder="1" applyAlignment="1">
      <alignment vertical="center"/>
      <protection/>
    </xf>
    <xf numFmtId="0" fontId="41" fillId="0" borderId="12" xfId="54" applyFont="1" applyBorder="1" applyAlignment="1">
      <alignment horizontal="center" vertical="center" wrapText="1"/>
      <protection/>
    </xf>
    <xf numFmtId="173" fontId="112" fillId="0" borderId="0" xfId="53" applyNumberFormat="1" applyFont="1" applyFill="1" applyAlignment="1">
      <alignment horizontal="right"/>
      <protection/>
    </xf>
    <xf numFmtId="9" fontId="0" fillId="0" borderId="0" xfId="53" applyNumberFormat="1" applyFill="1">
      <alignment/>
      <protection/>
    </xf>
    <xf numFmtId="173" fontId="5" fillId="0" borderId="0" xfId="53" applyNumberFormat="1" applyFont="1" applyFill="1">
      <alignment/>
      <protection/>
    </xf>
    <xf numFmtId="173" fontId="5" fillId="0" borderId="0" xfId="53" applyNumberFormat="1" applyFont="1" applyFill="1">
      <alignment/>
      <protection/>
    </xf>
    <xf numFmtId="173" fontId="5" fillId="0" borderId="0" xfId="53" applyNumberFormat="1" applyFont="1">
      <alignment/>
      <protection/>
    </xf>
    <xf numFmtId="0" fontId="92" fillId="0" borderId="0" xfId="53" applyFont="1" applyAlignment="1">
      <alignment horizontal="right"/>
      <protection/>
    </xf>
    <xf numFmtId="173" fontId="1" fillId="0" borderId="0" xfId="53" applyNumberFormat="1" applyFont="1">
      <alignment/>
      <protection/>
    </xf>
    <xf numFmtId="173" fontId="0" fillId="0" borderId="0" xfId="67" applyFont="1" applyAlignment="1">
      <alignment/>
    </xf>
    <xf numFmtId="43" fontId="104" fillId="0" borderId="0" xfId="53" applyNumberFormat="1" applyFont="1" applyFill="1">
      <alignment/>
      <protection/>
    </xf>
    <xf numFmtId="173" fontId="0" fillId="0" borderId="0" xfId="67" applyFont="1" applyFill="1" applyAlignment="1">
      <alignment/>
    </xf>
    <xf numFmtId="173" fontId="104" fillId="0" borderId="0" xfId="67" applyFont="1" applyFill="1" applyAlignment="1">
      <alignment/>
    </xf>
    <xf numFmtId="173" fontId="104" fillId="0" borderId="0" xfId="67" applyFont="1" applyAlignment="1">
      <alignment/>
    </xf>
    <xf numFmtId="0" fontId="104" fillId="0" borderId="0" xfId="53" applyFont="1">
      <alignment/>
      <protection/>
    </xf>
    <xf numFmtId="173" fontId="109" fillId="0" borderId="0" xfId="67" applyFont="1" applyFill="1" applyAlignment="1">
      <alignment/>
    </xf>
    <xf numFmtId="173" fontId="109" fillId="0" borderId="0" xfId="67" applyFont="1" applyAlignment="1">
      <alignment/>
    </xf>
    <xf numFmtId="43" fontId="109" fillId="0" borderId="0" xfId="53" applyNumberFormat="1" applyFont="1" applyFill="1">
      <alignment/>
      <protection/>
    </xf>
    <xf numFmtId="0" fontId="113" fillId="0" borderId="0" xfId="53" applyFont="1" applyFill="1" applyAlignment="1">
      <alignment vertical="center"/>
      <protection/>
    </xf>
    <xf numFmtId="0" fontId="59" fillId="0" borderId="0" xfId="53" applyFont="1" applyAlignment="1">
      <alignment horizontal="right"/>
      <protection/>
    </xf>
    <xf numFmtId="43" fontId="4" fillId="0" borderId="0" xfId="53" applyNumberFormat="1" applyFont="1">
      <alignment/>
      <protection/>
    </xf>
    <xf numFmtId="43" fontId="0" fillId="0" borderId="0" xfId="53" applyNumberFormat="1" applyFill="1">
      <alignment/>
      <protection/>
    </xf>
    <xf numFmtId="43" fontId="105" fillId="0" borderId="0" xfId="53" applyNumberFormat="1" applyFont="1" applyFill="1" applyAlignment="1">
      <alignment horizontal="right"/>
      <protection/>
    </xf>
    <xf numFmtId="49" fontId="24" fillId="42" borderId="10" xfId="54" applyNumberFormat="1" applyFont="1" applyFill="1" applyBorder="1" applyAlignment="1">
      <alignment horizontal="center" wrapText="1"/>
      <protection/>
    </xf>
    <xf numFmtId="1" fontId="42" fillId="0" borderId="19" xfId="57" applyNumberFormat="1" applyFont="1" applyFill="1" applyBorder="1" applyAlignment="1" applyProtection="1">
      <alignment horizontal="center" vertical="center"/>
      <protection/>
    </xf>
    <xf numFmtId="1" fontId="42" fillId="0" borderId="17" xfId="57" applyNumberFormat="1" applyFont="1" applyFill="1" applyBorder="1" applyAlignment="1" applyProtection="1">
      <alignment horizontal="center" vertical="center"/>
      <protection/>
    </xf>
    <xf numFmtId="1" fontId="42" fillId="40" borderId="19" xfId="57" applyNumberFormat="1" applyFont="1" applyFill="1" applyBorder="1" applyAlignment="1" applyProtection="1">
      <alignment horizontal="center" vertical="center"/>
      <protection/>
    </xf>
    <xf numFmtId="1" fontId="42" fillId="40" borderId="17" xfId="57" applyNumberFormat="1" applyFont="1" applyFill="1" applyBorder="1" applyAlignment="1" applyProtection="1">
      <alignment horizontal="center" vertical="center"/>
      <protection/>
    </xf>
    <xf numFmtId="1" fontId="42" fillId="40" borderId="23" xfId="57" applyNumberFormat="1" applyFont="1" applyFill="1" applyBorder="1" applyAlignment="1" applyProtection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wrapText="1"/>
      <protection/>
    </xf>
    <xf numFmtId="49" fontId="24" fillId="36" borderId="17" xfId="54" applyNumberFormat="1" applyFont="1" applyFill="1" applyBorder="1" applyAlignment="1">
      <alignment horizontal="center" vertical="center" wrapText="1"/>
      <protection/>
    </xf>
    <xf numFmtId="49" fontId="24" fillId="19" borderId="17" xfId="54" applyNumberFormat="1" applyFont="1" applyFill="1" applyBorder="1" applyAlignment="1">
      <alignment horizontal="center" wrapText="1"/>
      <protection/>
    </xf>
    <xf numFmtId="49" fontId="10" fillId="0" borderId="24" xfId="54" applyNumberFormat="1" applyFont="1" applyFill="1" applyBorder="1" applyAlignment="1">
      <alignment horizontal="center" vertical="center" wrapText="1"/>
      <protection/>
    </xf>
    <xf numFmtId="49" fontId="10" fillId="0" borderId="15" xfId="54" applyNumberFormat="1" applyFont="1" applyFill="1" applyBorder="1" applyAlignment="1">
      <alignment horizontal="center" vertical="center" wrapText="1"/>
      <protection/>
    </xf>
    <xf numFmtId="49" fontId="10" fillId="0" borderId="16" xfId="54" applyNumberFormat="1" applyFont="1" applyFill="1" applyBorder="1" applyAlignment="1">
      <alignment horizontal="center" wrapText="1"/>
      <protection/>
    </xf>
    <xf numFmtId="49" fontId="10" fillId="0" borderId="25" xfId="54" applyNumberFormat="1" applyFont="1" applyFill="1" applyBorder="1" applyAlignment="1">
      <alignment horizontal="center" wrapText="1"/>
      <protection/>
    </xf>
    <xf numFmtId="49" fontId="10" fillId="0" borderId="16" xfId="54" applyNumberFormat="1" applyFont="1" applyFill="1" applyBorder="1" applyAlignment="1">
      <alignment horizontal="center" vertical="center" wrapText="1"/>
      <protection/>
    </xf>
    <xf numFmtId="49" fontId="10" fillId="0" borderId="25" xfId="54" applyNumberFormat="1" applyFont="1" applyFill="1" applyBorder="1" applyAlignment="1">
      <alignment horizontal="center" vertical="center" wrapText="1"/>
      <protection/>
    </xf>
    <xf numFmtId="175" fontId="49" fillId="43" borderId="10" xfId="54" applyNumberFormat="1" applyFont="1" applyFill="1" applyBorder="1" applyAlignment="1" applyProtection="1">
      <alignment horizontal="center" vertical="center" wrapText="1"/>
      <protection/>
    </xf>
    <xf numFmtId="175" fontId="49" fillId="43" borderId="12" xfId="54" applyNumberFormat="1" applyFont="1" applyFill="1" applyBorder="1" applyAlignment="1" applyProtection="1">
      <alignment horizontal="center" vertical="center" wrapText="1"/>
      <protection/>
    </xf>
    <xf numFmtId="174" fontId="46" fillId="45" borderId="10" xfId="54" applyNumberFormat="1" applyFont="1" applyFill="1" applyBorder="1" applyAlignment="1" applyProtection="1">
      <alignment horizontal="center" vertical="center" wrapText="1"/>
      <protection hidden="1" locked="0"/>
    </xf>
    <xf numFmtId="174" fontId="46" fillId="45" borderId="12" xfId="54" applyNumberFormat="1" applyFont="1" applyFill="1" applyBorder="1" applyAlignment="1" applyProtection="1">
      <alignment horizontal="center" vertical="center" wrapText="1"/>
      <protection hidden="1"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Книга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Лист1" xfId="65"/>
    <cellStyle name="Тысячи_Лист1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82"/>
  <sheetViews>
    <sheetView zoomScale="90" zoomScaleNormal="90" zoomScalePageLayoutView="0" workbookViewId="0" topLeftCell="A1">
      <pane xSplit="3" ySplit="2" topLeftCell="D42" activePane="bottomRight" state="frozen"/>
      <selection pane="topLeft" activeCell="AF59" sqref="AF59"/>
      <selection pane="topRight" activeCell="AF59" sqref="AF59"/>
      <selection pane="bottomLeft" activeCell="AF59" sqref="AF59"/>
      <selection pane="bottomRight" activeCell="I39" sqref="I39"/>
    </sheetView>
  </sheetViews>
  <sheetFormatPr defaultColWidth="9.140625" defaultRowHeight="15" outlineLevelCol="1"/>
  <cols>
    <col min="1" max="1" width="59.421875" style="25" customWidth="1"/>
    <col min="2" max="2" width="10.00390625" style="25" customWidth="1"/>
    <col min="3" max="3" width="17.7109375" style="26" customWidth="1"/>
    <col min="4" max="4" width="15.140625" style="25" customWidth="1" outlineLevel="1"/>
    <col min="5" max="5" width="15.421875" style="25" customWidth="1" outlineLevel="1"/>
    <col min="6" max="6" width="16.421875" style="25" customWidth="1" outlineLevel="1"/>
    <col min="7" max="8" width="16.140625" style="25" customWidth="1" outlineLevel="1"/>
    <col min="9" max="9" width="16.28125" style="25" customWidth="1" outlineLevel="1"/>
    <col min="10" max="10" width="18.28125" style="84" customWidth="1" outlineLevel="1"/>
    <col min="11" max="11" width="17.8515625" style="84" customWidth="1"/>
    <col min="12" max="12" width="17.8515625" style="25" customWidth="1"/>
    <col min="13" max="13" width="16.57421875" style="25" hidden="1" customWidth="1" outlineLevel="1"/>
    <col min="14" max="14" width="17.57421875" style="25" hidden="1" customWidth="1" outlineLevel="1"/>
    <col min="15" max="15" width="15.7109375" style="25" hidden="1" customWidth="1" outlineLevel="1"/>
    <col min="16" max="16" width="15.00390625" style="25" hidden="1" customWidth="1" outlineLevel="1"/>
    <col min="17" max="17" width="15.7109375" style="25" hidden="1" customWidth="1" outlineLevel="1"/>
    <col min="18" max="18" width="16.00390625" style="25" hidden="1" customWidth="1" outlineLevel="1"/>
    <col min="19" max="19" width="17.57421875" style="84" hidden="1" customWidth="1" outlineLevel="1"/>
    <col min="20" max="20" width="16.140625" style="84" customWidth="1" collapsed="1"/>
    <col min="21" max="21" width="18.00390625" style="144" customWidth="1" collapsed="1"/>
    <col min="22" max="22" width="15.00390625" style="25" hidden="1" customWidth="1" outlineLevel="1"/>
    <col min="23" max="23" width="16.00390625" style="25" hidden="1" customWidth="1" outlineLevel="1"/>
    <col min="24" max="24" width="17.8515625" style="25" hidden="1" customWidth="1" outlineLevel="1"/>
    <col min="25" max="25" width="17.28125" style="25" hidden="1" customWidth="1" outlineLevel="1"/>
    <col min="26" max="26" width="15.00390625" style="25" hidden="1" customWidth="1" outlineLevel="1"/>
    <col min="27" max="27" width="16.421875" style="25" hidden="1" customWidth="1" outlineLevel="1"/>
    <col min="28" max="28" width="17.421875" style="84" hidden="1" customWidth="1" outlineLevel="1"/>
    <col min="29" max="29" width="17.140625" style="84" customWidth="1" collapsed="1"/>
    <col min="30" max="30" width="18.140625" style="25" customWidth="1" collapsed="1"/>
    <col min="31" max="31" width="17.7109375" style="25" hidden="1" customWidth="1" outlineLevel="1"/>
    <col min="32" max="32" width="16.7109375" style="25" hidden="1" customWidth="1" outlineLevel="1"/>
    <col min="33" max="33" width="16.00390625" style="25" hidden="1" customWidth="1" outlineLevel="1"/>
    <col min="34" max="34" width="16.421875" style="25" hidden="1" customWidth="1" outlineLevel="1"/>
    <col min="35" max="35" width="17.00390625" style="25" hidden="1" customWidth="1" outlineLevel="1"/>
    <col min="36" max="36" width="15.00390625" style="88" hidden="1" customWidth="1" outlineLevel="1"/>
    <col min="37" max="37" width="14.8515625" style="88" hidden="1" customWidth="1" outlineLevel="1"/>
    <col min="38" max="38" width="14.57421875" style="88" hidden="1" customWidth="1" outlineLevel="1"/>
    <col min="39" max="39" width="16.8515625" style="84" hidden="1" customWidth="1" outlineLevel="1"/>
    <col min="40" max="40" width="16.57421875" style="84" customWidth="1" collapsed="1"/>
    <col min="41" max="41" width="16.7109375" style="25" customWidth="1"/>
    <col min="42" max="42" width="12.421875" style="25" customWidth="1"/>
    <col min="43" max="43" width="14.28125" style="141" customWidth="1"/>
    <col min="44" max="44" width="17.57421875" style="141" bestFit="1" customWidth="1"/>
    <col min="45" max="45" width="17.57421875" style="141" customWidth="1"/>
    <col min="46" max="46" width="16.140625" style="141" customWidth="1"/>
    <col min="47" max="47" width="9.140625" style="141" customWidth="1"/>
    <col min="48" max="48" width="17.57421875" style="141" bestFit="1" customWidth="1"/>
    <col min="49" max="49" width="18.140625" style="141" customWidth="1"/>
    <col min="50" max="16384" width="9.140625" style="141" customWidth="1"/>
  </cols>
  <sheetData>
    <row r="1" spans="1:256" s="2" customFormat="1" ht="18.75">
      <c r="A1" s="1" t="s">
        <v>99</v>
      </c>
      <c r="C1" s="3"/>
      <c r="J1" s="4"/>
      <c r="K1" s="4"/>
      <c r="S1" s="4"/>
      <c r="T1" s="4"/>
      <c r="U1" s="141"/>
      <c r="AB1" s="4"/>
      <c r="AC1" s="4"/>
      <c r="AJ1" s="5"/>
      <c r="AK1" s="5"/>
      <c r="AL1" s="5"/>
      <c r="AM1" s="4"/>
      <c r="AN1" s="4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s="11" customFormat="1" ht="32.25" customHeight="1">
      <c r="A2" s="310" t="s">
        <v>0</v>
      </c>
      <c r="B2" s="6" t="s">
        <v>1</v>
      </c>
      <c r="C2" s="179" t="s">
        <v>2</v>
      </c>
      <c r="D2" s="261">
        <v>43110</v>
      </c>
      <c r="E2" s="261">
        <v>43125</v>
      </c>
      <c r="F2" s="261">
        <v>43141</v>
      </c>
      <c r="G2" s="261">
        <v>43156</v>
      </c>
      <c r="H2" s="261">
        <v>43169</v>
      </c>
      <c r="I2" s="261">
        <v>43184</v>
      </c>
      <c r="J2" s="8" t="s">
        <v>3</v>
      </c>
      <c r="K2" s="9" t="s">
        <v>4</v>
      </c>
      <c r="L2" s="10" t="s">
        <v>5</v>
      </c>
      <c r="M2" s="261">
        <v>43200</v>
      </c>
      <c r="N2" s="261">
        <v>43215</v>
      </c>
      <c r="O2" s="261">
        <v>43230</v>
      </c>
      <c r="P2" s="261">
        <v>43245</v>
      </c>
      <c r="Q2" s="261">
        <v>43261</v>
      </c>
      <c r="R2" s="261">
        <v>43276</v>
      </c>
      <c r="S2" s="8" t="s">
        <v>6</v>
      </c>
      <c r="T2" s="9" t="s">
        <v>7</v>
      </c>
      <c r="U2" s="183" t="s">
        <v>8</v>
      </c>
      <c r="V2" s="262">
        <v>43291</v>
      </c>
      <c r="W2" s="261">
        <v>43306</v>
      </c>
      <c r="X2" s="261">
        <v>43322</v>
      </c>
      <c r="Y2" s="261">
        <v>43337</v>
      </c>
      <c r="Z2" s="261">
        <v>43353</v>
      </c>
      <c r="AA2" s="261">
        <v>43368</v>
      </c>
      <c r="AB2" s="8" t="s">
        <v>9</v>
      </c>
      <c r="AC2" s="9" t="s">
        <v>10</v>
      </c>
      <c r="AD2" s="10" t="s">
        <v>11</v>
      </c>
      <c r="AE2" s="261">
        <v>43383</v>
      </c>
      <c r="AF2" s="261">
        <v>43398</v>
      </c>
      <c r="AG2" s="261">
        <v>43414</v>
      </c>
      <c r="AH2" s="261">
        <v>43429</v>
      </c>
      <c r="AI2" s="261">
        <v>43444</v>
      </c>
      <c r="AJ2" s="263" t="s">
        <v>42</v>
      </c>
      <c r="AK2" s="263" t="s">
        <v>43</v>
      </c>
      <c r="AL2" s="263" t="s">
        <v>44</v>
      </c>
      <c r="AM2" s="8" t="s">
        <v>12</v>
      </c>
      <c r="AN2" s="9" t="s">
        <v>13</v>
      </c>
      <c r="AO2" s="173" t="s">
        <v>14</v>
      </c>
      <c r="AP2" s="174" t="s">
        <v>15</v>
      </c>
      <c r="AQ2" s="148"/>
      <c r="AR2" s="156"/>
      <c r="AS2" s="156"/>
      <c r="AT2" s="157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s="106" customFormat="1" ht="19.5" customHeight="1">
      <c r="A3" s="118" t="s">
        <v>16</v>
      </c>
      <c r="B3" s="119">
        <v>211</v>
      </c>
      <c r="C3" s="107" t="e">
        <f>#REF!+#REF!</f>
        <v>#REF!</v>
      </c>
      <c r="D3" s="104" t="e">
        <f>#REF!+#REF!+#REF!</f>
        <v>#REF!</v>
      </c>
      <c r="E3" s="104" t="e">
        <f>#REF!+#REF!+#REF!</f>
        <v>#REF!</v>
      </c>
      <c r="F3" s="104" t="e">
        <f>#REF!+#REF!+#REF!</f>
        <v>#REF!</v>
      </c>
      <c r="G3" s="104" t="e">
        <f>#REF!+#REF!+#REF!</f>
        <v>#REF!</v>
      </c>
      <c r="H3" s="104" t="e">
        <f>#REF!+#REF!+#REF!</f>
        <v>#REF!</v>
      </c>
      <c r="I3" s="104" t="e">
        <f>#REF!+#REF!+#REF!</f>
        <v>#REF!</v>
      </c>
      <c r="J3" s="108" t="e">
        <f>C3-SUM(D3:I3)</f>
        <v>#REF!</v>
      </c>
      <c r="K3" s="102" t="e">
        <f aca="true" t="shared" si="0" ref="K3:K9">SUM(D3:I3)</f>
        <v>#REF!</v>
      </c>
      <c r="L3" s="103" t="e">
        <f>C3-K3</f>
        <v>#REF!</v>
      </c>
      <c r="M3" s="104" t="e">
        <f>#REF!+#REF!</f>
        <v>#REF!</v>
      </c>
      <c r="N3" s="104" t="e">
        <f>#REF!+#REF!</f>
        <v>#REF!</v>
      </c>
      <c r="O3" s="104" t="e">
        <f>#REF!+#REF!</f>
        <v>#REF!</v>
      </c>
      <c r="P3" s="104" t="e">
        <f>#REF!+#REF!</f>
        <v>#REF!</v>
      </c>
      <c r="Q3" s="104" t="e">
        <f>#REF!+#REF!</f>
        <v>#REF!</v>
      </c>
      <c r="R3" s="104" t="e">
        <f>#REF!+#REF!</f>
        <v>#REF!</v>
      </c>
      <c r="S3" s="108" t="e">
        <f aca="true" t="shared" si="1" ref="S3:S35">L3-SUM(M3:R3)</f>
        <v>#REF!</v>
      </c>
      <c r="T3" s="102" t="e">
        <f>SUM(M3:R3)</f>
        <v>#REF!</v>
      </c>
      <c r="U3" s="185" t="e">
        <f>L3-T3</f>
        <v>#REF!</v>
      </c>
      <c r="V3" s="104" t="e">
        <f>#REF!+#REF!</f>
        <v>#REF!</v>
      </c>
      <c r="W3" s="104" t="e">
        <f>#REF!+#REF!</f>
        <v>#REF!</v>
      </c>
      <c r="X3" s="104" t="e">
        <f>#REF!+#REF!</f>
        <v>#REF!</v>
      </c>
      <c r="Y3" s="104" t="e">
        <f>#REF!+#REF!</f>
        <v>#REF!</v>
      </c>
      <c r="Z3" s="104" t="e">
        <f>#REF!+#REF!</f>
        <v>#REF!</v>
      </c>
      <c r="AA3" s="104" t="e">
        <f>#REF!+#REF!</f>
        <v>#REF!</v>
      </c>
      <c r="AB3" s="108" t="e">
        <f>U3-SUM(V3:AA3)</f>
        <v>#REF!</v>
      </c>
      <c r="AC3" s="102" t="e">
        <f>SUM(V3:AA3)</f>
        <v>#REF!</v>
      </c>
      <c r="AD3" s="103" t="e">
        <f>U3-AC3</f>
        <v>#REF!</v>
      </c>
      <c r="AE3" s="104" t="e">
        <f>#REF!+#REF!</f>
        <v>#REF!</v>
      </c>
      <c r="AF3" s="104" t="e">
        <f>#REF!+#REF!</f>
        <v>#REF!</v>
      </c>
      <c r="AG3" s="104" t="e">
        <f>#REF!+#REF!</f>
        <v>#REF!</v>
      </c>
      <c r="AH3" s="104" t="e">
        <f>#REF!+#REF!</f>
        <v>#REF!</v>
      </c>
      <c r="AI3" s="104" t="e">
        <f>#REF!+#REF!</f>
        <v>#REF!</v>
      </c>
      <c r="AJ3" s="104" t="e">
        <f>#REF!+#REF!</f>
        <v>#REF!</v>
      </c>
      <c r="AK3" s="104" t="e">
        <f>#REF!+#REF!</f>
        <v>#REF!</v>
      </c>
      <c r="AL3" s="104" t="e">
        <f>#REF!+#REF!</f>
        <v>#REF!</v>
      </c>
      <c r="AM3" s="108" t="e">
        <f>AD3-SUM(AE3:AL3)</f>
        <v>#REF!</v>
      </c>
      <c r="AN3" s="102" t="e">
        <f aca="true" t="shared" si="2" ref="AN3:AN8">SUM(AE3:AK3)</f>
        <v>#REF!</v>
      </c>
      <c r="AO3" s="102" t="e">
        <f>K3+T3+AC3+AN3</f>
        <v>#REF!</v>
      </c>
      <c r="AP3" s="102" t="e">
        <f aca="true" t="shared" si="3" ref="AP3:AP31">(K3+T3+AC3+AN3)/C3*100</f>
        <v>#REF!</v>
      </c>
      <c r="AQ3" s="160"/>
      <c r="AR3" s="161"/>
      <c r="AS3" s="161"/>
      <c r="AT3" s="162"/>
      <c r="AU3" s="143"/>
      <c r="AV3" s="162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</row>
    <row r="4" spans="1:256" s="106" customFormat="1" ht="19.5" customHeight="1">
      <c r="A4" s="120" t="s">
        <v>18</v>
      </c>
      <c r="B4" s="121">
        <v>213</v>
      </c>
      <c r="C4" s="99" t="e">
        <f>#REF!+#REF!</f>
        <v>#REF!</v>
      </c>
      <c r="D4" s="104" t="e">
        <f>#REF!+#REF!+#REF!</f>
        <v>#REF!</v>
      </c>
      <c r="E4" s="104" t="e">
        <f>#REF!+#REF!+#REF!</f>
        <v>#REF!</v>
      </c>
      <c r="F4" s="104" t="e">
        <f>#REF!+#REF!+#REF!</f>
        <v>#REF!</v>
      </c>
      <c r="G4" s="104" t="e">
        <f>#REF!+#REF!+#REF!</f>
        <v>#REF!</v>
      </c>
      <c r="H4" s="104" t="e">
        <f>#REF!+#REF!+#REF!</f>
        <v>#REF!</v>
      </c>
      <c r="I4" s="104" t="e">
        <f>#REF!+#REF!+#REF!</f>
        <v>#REF!</v>
      </c>
      <c r="J4" s="101" t="e">
        <f>C4-SUM(D4:I4)</f>
        <v>#REF!</v>
      </c>
      <c r="K4" s="102" t="e">
        <f t="shared" si="0"/>
        <v>#REF!</v>
      </c>
      <c r="L4" s="103" t="e">
        <f>C4-K4</f>
        <v>#REF!</v>
      </c>
      <c r="M4" s="104" t="e">
        <f>#REF!+#REF!</f>
        <v>#REF!</v>
      </c>
      <c r="N4" s="104" t="e">
        <f>#REF!+#REF!</f>
        <v>#REF!</v>
      </c>
      <c r="O4" s="104" t="e">
        <f>#REF!+#REF!</f>
        <v>#REF!</v>
      </c>
      <c r="P4" s="104" t="e">
        <f>#REF!+#REF!</f>
        <v>#REF!</v>
      </c>
      <c r="Q4" s="104" t="e">
        <f>#REF!+#REF!</f>
        <v>#REF!</v>
      </c>
      <c r="R4" s="104" t="e">
        <f>#REF!+#REF!</f>
        <v>#REF!</v>
      </c>
      <c r="S4" s="101" t="e">
        <f t="shared" si="1"/>
        <v>#REF!</v>
      </c>
      <c r="T4" s="102" t="e">
        <f>SUM(M4:R4)</f>
        <v>#REF!</v>
      </c>
      <c r="U4" s="185" t="e">
        <f>L4-T4</f>
        <v>#REF!</v>
      </c>
      <c r="V4" s="104" t="e">
        <f>#REF!+#REF!</f>
        <v>#REF!</v>
      </c>
      <c r="W4" s="104" t="e">
        <f>#REF!+#REF!</f>
        <v>#REF!</v>
      </c>
      <c r="X4" s="104" t="e">
        <f>#REF!+#REF!</f>
        <v>#REF!</v>
      </c>
      <c r="Y4" s="104" t="e">
        <f>#REF!+#REF!</f>
        <v>#REF!</v>
      </c>
      <c r="Z4" s="104" t="e">
        <f>#REF!+#REF!</f>
        <v>#REF!</v>
      </c>
      <c r="AA4" s="104" t="e">
        <f>#REF!+#REF!</f>
        <v>#REF!</v>
      </c>
      <c r="AB4" s="101" t="e">
        <f>U4-SUM(V4:AA4)</f>
        <v>#REF!</v>
      </c>
      <c r="AC4" s="102" t="e">
        <f>SUM(V4:AA4)</f>
        <v>#REF!</v>
      </c>
      <c r="AD4" s="103" t="e">
        <f>U4-AC4</f>
        <v>#REF!</v>
      </c>
      <c r="AE4" s="104" t="e">
        <f>#REF!+#REF!</f>
        <v>#REF!</v>
      </c>
      <c r="AF4" s="104" t="e">
        <f>#REF!+#REF!</f>
        <v>#REF!</v>
      </c>
      <c r="AG4" s="104" t="e">
        <f>#REF!+#REF!</f>
        <v>#REF!</v>
      </c>
      <c r="AH4" s="104" t="e">
        <f>#REF!+#REF!</f>
        <v>#REF!</v>
      </c>
      <c r="AI4" s="104" t="e">
        <f>#REF!+#REF!</f>
        <v>#REF!</v>
      </c>
      <c r="AJ4" s="104" t="e">
        <f>#REF!+#REF!</f>
        <v>#REF!</v>
      </c>
      <c r="AK4" s="104" t="e">
        <f>#REF!+#REF!</f>
        <v>#REF!</v>
      </c>
      <c r="AL4" s="104" t="e">
        <f>#REF!+#REF!</f>
        <v>#REF!</v>
      </c>
      <c r="AM4" s="101" t="e">
        <f>AD4-SUM(AE4:AL4)</f>
        <v>#REF!</v>
      </c>
      <c r="AN4" s="102" t="e">
        <f t="shared" si="2"/>
        <v>#REF!</v>
      </c>
      <c r="AO4" s="102" t="e">
        <f>K4+T4+AC4+AN4</f>
        <v>#REF!</v>
      </c>
      <c r="AP4" s="102" t="e">
        <f t="shared" si="3"/>
        <v>#REF!</v>
      </c>
      <c r="AQ4" s="160"/>
      <c r="AR4" s="161"/>
      <c r="AS4" s="161"/>
      <c r="AT4" s="162"/>
      <c r="AU4" s="143"/>
      <c r="AV4" s="162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</row>
    <row r="5" spans="1:256" s="106" customFormat="1" ht="19.5" customHeight="1">
      <c r="A5" s="118" t="s">
        <v>124</v>
      </c>
      <c r="B5" s="119">
        <v>266</v>
      </c>
      <c r="C5" s="107"/>
      <c r="D5" s="104"/>
      <c r="E5" s="104"/>
      <c r="F5" s="104"/>
      <c r="G5" s="104"/>
      <c r="H5" s="104"/>
      <c r="I5" s="104"/>
      <c r="J5" s="108">
        <f>C5-SUM(D5:I5)</f>
        <v>0</v>
      </c>
      <c r="K5" s="102">
        <f>SUM(D5:I5)</f>
        <v>0</v>
      </c>
      <c r="L5" s="103">
        <f>C5-K5</f>
        <v>0</v>
      </c>
      <c r="M5" s="104"/>
      <c r="N5" s="104"/>
      <c r="O5" s="104"/>
      <c r="P5" s="104"/>
      <c r="Q5" s="104"/>
      <c r="R5" s="104"/>
      <c r="S5" s="108">
        <f>L5-SUM(M5:R5)</f>
        <v>0</v>
      </c>
      <c r="T5" s="102">
        <f>SUM(M5:R5)</f>
        <v>0</v>
      </c>
      <c r="U5" s="185">
        <f>L5-T5</f>
        <v>0</v>
      </c>
      <c r="V5" s="104"/>
      <c r="W5" s="104"/>
      <c r="X5" s="104"/>
      <c r="Y5" s="104"/>
      <c r="Z5" s="104"/>
      <c r="AA5" s="104"/>
      <c r="AB5" s="108">
        <f>U5-SUM(V5:AA5)</f>
        <v>0</v>
      </c>
      <c r="AC5" s="102">
        <f>SUM(V5:AA5)</f>
        <v>0</v>
      </c>
      <c r="AD5" s="103">
        <f>U5-AC5</f>
        <v>0</v>
      </c>
      <c r="AE5" s="104"/>
      <c r="AF5" s="104"/>
      <c r="AG5" s="104"/>
      <c r="AH5" s="104"/>
      <c r="AI5" s="104"/>
      <c r="AJ5" s="109"/>
      <c r="AK5" s="104"/>
      <c r="AL5" s="104"/>
      <c r="AM5" s="108">
        <f>AD5-SUM(AE5:AL5)</f>
        <v>0</v>
      </c>
      <c r="AN5" s="102">
        <f t="shared" si="2"/>
        <v>0</v>
      </c>
      <c r="AO5" s="102">
        <f>K5+T5+AC5+AN5</f>
        <v>0</v>
      </c>
      <c r="AP5" s="102" t="e">
        <f>(K5+T5+AC5+AN5)/C5*100</f>
        <v>#DIV/0!</v>
      </c>
      <c r="AQ5" s="160"/>
      <c r="AR5" s="161"/>
      <c r="AS5" s="161"/>
      <c r="AT5" s="162"/>
      <c r="AU5" s="143"/>
      <c r="AV5" s="162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1:48" s="300" customFormat="1" ht="28.5" customHeight="1">
      <c r="A6" s="287" t="s">
        <v>70</v>
      </c>
      <c r="B6" s="288">
        <v>212</v>
      </c>
      <c r="C6" s="294" t="e">
        <f>#REF!+#REF!</f>
        <v>#REF!</v>
      </c>
      <c r="D6" s="295" t="e">
        <f>#REF!+#REF!+#REF!</f>
        <v>#REF!</v>
      </c>
      <c r="E6" s="295" t="e">
        <f>#REF!+#REF!+#REF!</f>
        <v>#REF!</v>
      </c>
      <c r="F6" s="295" t="e">
        <f>#REF!+#REF!+#REF!</f>
        <v>#REF!</v>
      </c>
      <c r="G6" s="295" t="e">
        <f>#REF!+#REF!+#REF!</f>
        <v>#REF!</v>
      </c>
      <c r="H6" s="295" t="e">
        <f>#REF!+#REF!+#REF!</f>
        <v>#REF!</v>
      </c>
      <c r="I6" s="295" t="e">
        <f>#REF!+#REF!+#REF!</f>
        <v>#REF!</v>
      </c>
      <c r="J6" s="296" t="e">
        <f aca="true" t="shared" si="4" ref="J6:J32">C6-SUM(D6:I6)</f>
        <v>#REF!</v>
      </c>
      <c r="K6" s="296" t="e">
        <f t="shared" si="0"/>
        <v>#REF!</v>
      </c>
      <c r="L6" s="295" t="e">
        <f aca="true" t="shared" si="5" ref="L6:L31">C6-K6</f>
        <v>#REF!</v>
      </c>
      <c r="M6" s="295" t="e">
        <f>#REF!+#REF!</f>
        <v>#REF!</v>
      </c>
      <c r="N6" s="295" t="e">
        <f>#REF!+#REF!</f>
        <v>#REF!</v>
      </c>
      <c r="O6" s="295" t="e">
        <f>#REF!+#REF!</f>
        <v>#REF!</v>
      </c>
      <c r="P6" s="295" t="e">
        <f>#REF!+#REF!</f>
        <v>#REF!</v>
      </c>
      <c r="Q6" s="295" t="e">
        <f>#REF!+#REF!</f>
        <v>#REF!</v>
      </c>
      <c r="R6" s="295" t="e">
        <f>#REF!+#REF!</f>
        <v>#REF!</v>
      </c>
      <c r="S6" s="296" t="e">
        <f t="shared" si="1"/>
        <v>#REF!</v>
      </c>
      <c r="T6" s="296" t="e">
        <f aca="true" t="shared" si="6" ref="T6:T31">SUM(M6:R6)</f>
        <v>#REF!</v>
      </c>
      <c r="U6" s="295" t="e">
        <f aca="true" t="shared" si="7" ref="U6:U31">L6-T6</f>
        <v>#REF!</v>
      </c>
      <c r="V6" s="295" t="e">
        <f>#REF!+#REF!</f>
        <v>#REF!</v>
      </c>
      <c r="W6" s="295" t="e">
        <f>#REF!+#REF!</f>
        <v>#REF!</v>
      </c>
      <c r="X6" s="295" t="e">
        <f>#REF!+#REF!</f>
        <v>#REF!</v>
      </c>
      <c r="Y6" s="295" t="e">
        <f>#REF!+#REF!</f>
        <v>#REF!</v>
      </c>
      <c r="Z6" s="295" t="e">
        <f>#REF!+#REF!</f>
        <v>#REF!</v>
      </c>
      <c r="AA6" s="295" t="e">
        <f>#REF!+#REF!</f>
        <v>#REF!</v>
      </c>
      <c r="AB6" s="296" t="e">
        <f aca="true" t="shared" si="8" ref="AB6:AB28">U6-SUM(V6:AA6)</f>
        <v>#REF!</v>
      </c>
      <c r="AC6" s="296" t="e">
        <f aca="true" t="shared" si="9" ref="AC6:AC31">SUM(V6:AA6)</f>
        <v>#REF!</v>
      </c>
      <c r="AD6" s="295" t="e">
        <f aca="true" t="shared" si="10" ref="AD6:AD31">U6-AC6</f>
        <v>#REF!</v>
      </c>
      <c r="AE6" s="295" t="e">
        <f>#REF!+#REF!</f>
        <v>#REF!</v>
      </c>
      <c r="AF6" s="295" t="e">
        <f>#REF!+#REF!</f>
        <v>#REF!</v>
      </c>
      <c r="AG6" s="295" t="e">
        <f>#REF!+#REF!</f>
        <v>#REF!</v>
      </c>
      <c r="AH6" s="295" t="e">
        <f>#REF!+#REF!</f>
        <v>#REF!</v>
      </c>
      <c r="AI6" s="295" t="e">
        <f>#REF!+#REF!</f>
        <v>#REF!</v>
      </c>
      <c r="AJ6" s="295" t="e">
        <f>#REF!+#REF!</f>
        <v>#REF!</v>
      </c>
      <c r="AK6" s="295" t="e">
        <f>#REF!+#REF!</f>
        <v>#REF!</v>
      </c>
      <c r="AL6" s="295" t="e">
        <f>#REF!+#REF!</f>
        <v>#REF!</v>
      </c>
      <c r="AM6" s="296" t="e">
        <f aca="true" t="shared" si="11" ref="AM6:AM31">AD6-SUM(AE6:AL6)</f>
        <v>#REF!</v>
      </c>
      <c r="AN6" s="296" t="e">
        <f t="shared" si="2"/>
        <v>#REF!</v>
      </c>
      <c r="AO6" s="296" t="e">
        <f aca="true" t="shared" si="12" ref="AO6:AO31">K6+T6+AC6+AN6</f>
        <v>#REF!</v>
      </c>
      <c r="AP6" s="296" t="e">
        <f t="shared" si="3"/>
        <v>#REF!</v>
      </c>
      <c r="AQ6" s="297"/>
      <c r="AR6" s="298"/>
      <c r="AS6" s="298"/>
      <c r="AT6" s="299"/>
      <c r="AV6" s="299"/>
    </row>
    <row r="7" spans="1:42" s="291" customFormat="1" ht="18.75" customHeight="1">
      <c r="A7" s="290" t="s">
        <v>72</v>
      </c>
      <c r="B7" s="288">
        <v>222</v>
      </c>
      <c r="C7" s="301" t="e">
        <f>#REF!+#REF!</f>
        <v>#REF!</v>
      </c>
      <c r="D7" s="302" t="e">
        <f>#REF!+#REF!+#REF!</f>
        <v>#REF!</v>
      </c>
      <c r="E7" s="302" t="e">
        <f>#REF!+#REF!+#REF!</f>
        <v>#REF!</v>
      </c>
      <c r="F7" s="302" t="e">
        <f>#REF!+#REF!+#REF!</f>
        <v>#REF!</v>
      </c>
      <c r="G7" s="302" t="e">
        <f>#REF!+#REF!+#REF!</f>
        <v>#REF!</v>
      </c>
      <c r="H7" s="302" t="e">
        <f>#REF!+#REF!+#REF!</f>
        <v>#REF!</v>
      </c>
      <c r="I7" s="302" t="e">
        <f>#REF!+#REF!+#REF!</f>
        <v>#REF!</v>
      </c>
      <c r="J7" s="303" t="e">
        <f>C7-SUM(D7:I7)</f>
        <v>#REF!</v>
      </c>
      <c r="K7" s="303" t="e">
        <f t="shared" si="0"/>
        <v>#REF!</v>
      </c>
      <c r="L7" s="289" t="e">
        <f t="shared" si="5"/>
        <v>#REF!</v>
      </c>
      <c r="M7" s="302" t="e">
        <f>#REF!+#REF!</f>
        <v>#REF!</v>
      </c>
      <c r="N7" s="302" t="e">
        <f>#REF!+#REF!</f>
        <v>#REF!</v>
      </c>
      <c r="O7" s="302" t="e">
        <f>#REF!+#REF!</f>
        <v>#REF!</v>
      </c>
      <c r="P7" s="302" t="e">
        <f>#REF!+#REF!</f>
        <v>#REF!</v>
      </c>
      <c r="Q7" s="302" t="e">
        <f>#REF!+#REF!</f>
        <v>#REF!</v>
      </c>
      <c r="R7" s="302" t="e">
        <f>#REF!+#REF!</f>
        <v>#REF!</v>
      </c>
      <c r="S7" s="303" t="e">
        <f t="shared" si="1"/>
        <v>#REF!</v>
      </c>
      <c r="T7" s="303" t="e">
        <f t="shared" si="6"/>
        <v>#REF!</v>
      </c>
      <c r="U7" s="289" t="e">
        <f t="shared" si="7"/>
        <v>#REF!</v>
      </c>
      <c r="V7" s="302" t="e">
        <f>#REF!+#REF!</f>
        <v>#REF!</v>
      </c>
      <c r="W7" s="302" t="e">
        <f>#REF!+#REF!</f>
        <v>#REF!</v>
      </c>
      <c r="X7" s="302" t="e">
        <f>#REF!+#REF!</f>
        <v>#REF!</v>
      </c>
      <c r="Y7" s="302" t="e">
        <f>#REF!+#REF!</f>
        <v>#REF!</v>
      </c>
      <c r="Z7" s="302" t="e">
        <f>#REF!+#REF!</f>
        <v>#REF!</v>
      </c>
      <c r="AA7" s="302" t="e">
        <f>#REF!+#REF!</f>
        <v>#REF!</v>
      </c>
      <c r="AB7" s="303" t="e">
        <f t="shared" si="8"/>
        <v>#REF!</v>
      </c>
      <c r="AC7" s="303" t="e">
        <f t="shared" si="9"/>
        <v>#REF!</v>
      </c>
      <c r="AD7" s="289" t="e">
        <f t="shared" si="10"/>
        <v>#REF!</v>
      </c>
      <c r="AE7" s="302" t="e">
        <f>#REF!+#REF!</f>
        <v>#REF!</v>
      </c>
      <c r="AF7" s="302" t="e">
        <f>#REF!+#REF!</f>
        <v>#REF!</v>
      </c>
      <c r="AG7" s="302" t="e">
        <f>#REF!+#REF!</f>
        <v>#REF!</v>
      </c>
      <c r="AH7" s="302" t="e">
        <f>#REF!+#REF!</f>
        <v>#REF!</v>
      </c>
      <c r="AI7" s="302" t="e">
        <f>#REF!+#REF!</f>
        <v>#REF!</v>
      </c>
      <c r="AJ7" s="302" t="e">
        <f>#REF!+#REF!</f>
        <v>#REF!</v>
      </c>
      <c r="AK7" s="302" t="e">
        <f>#REF!+#REF!</f>
        <v>#REF!</v>
      </c>
      <c r="AL7" s="302" t="e">
        <f>#REF!+#REF!</f>
        <v>#REF!</v>
      </c>
      <c r="AM7" s="303" t="e">
        <f t="shared" si="11"/>
        <v>#REF!</v>
      </c>
      <c r="AN7" s="303" t="e">
        <f t="shared" si="2"/>
        <v>#REF!</v>
      </c>
      <c r="AO7" s="303" t="e">
        <f t="shared" si="12"/>
        <v>#REF!</v>
      </c>
      <c r="AP7" s="303" t="e">
        <f t="shared" si="3"/>
        <v>#REF!</v>
      </c>
    </row>
    <row r="8" spans="1:46" s="309" customFormat="1" ht="26.25" customHeight="1">
      <c r="A8" s="290" t="s">
        <v>73</v>
      </c>
      <c r="B8" s="292">
        <v>226</v>
      </c>
      <c r="C8" s="304" t="e">
        <f>#REF!+#REF!</f>
        <v>#REF!</v>
      </c>
      <c r="D8" s="293" t="e">
        <f>#REF!+#REF!+#REF!</f>
        <v>#REF!</v>
      </c>
      <c r="E8" s="293" t="e">
        <f>#REF!+#REF!+#REF!</f>
        <v>#REF!</v>
      </c>
      <c r="F8" s="293" t="e">
        <f>#REF!+#REF!+#REF!</f>
        <v>#REF!</v>
      </c>
      <c r="G8" s="293" t="e">
        <f>#REF!+#REF!+#REF!</f>
        <v>#REF!</v>
      </c>
      <c r="H8" s="293" t="e">
        <f>#REF!+#REF!+#REF!</f>
        <v>#REF!</v>
      </c>
      <c r="I8" s="293" t="e">
        <f>#REF!+#REF!+#REF!</f>
        <v>#REF!</v>
      </c>
      <c r="J8" s="305" t="e">
        <f>C8-SUM(D8:I8)</f>
        <v>#REF!</v>
      </c>
      <c r="K8" s="305" t="e">
        <f t="shared" si="0"/>
        <v>#REF!</v>
      </c>
      <c r="L8" s="293" t="e">
        <f>C8-K8</f>
        <v>#REF!</v>
      </c>
      <c r="M8" s="293" t="e">
        <f>#REF!+#REF!</f>
        <v>#REF!</v>
      </c>
      <c r="N8" s="293" t="e">
        <f>#REF!+#REF!</f>
        <v>#REF!</v>
      </c>
      <c r="O8" s="293" t="e">
        <f>#REF!+#REF!</f>
        <v>#REF!</v>
      </c>
      <c r="P8" s="293" t="e">
        <f>#REF!+#REF!</f>
        <v>#REF!</v>
      </c>
      <c r="Q8" s="293" t="e">
        <f>#REF!+#REF!</f>
        <v>#REF!</v>
      </c>
      <c r="R8" s="293" t="e">
        <f>#REF!+#REF!</f>
        <v>#REF!</v>
      </c>
      <c r="S8" s="305" t="e">
        <f t="shared" si="1"/>
        <v>#REF!</v>
      </c>
      <c r="T8" s="305" t="e">
        <f>SUM(M8:R8)</f>
        <v>#REF!</v>
      </c>
      <c r="U8" s="293" t="e">
        <f>L8-T8</f>
        <v>#REF!</v>
      </c>
      <c r="V8" s="293" t="e">
        <f>#REF!+#REF!</f>
        <v>#REF!</v>
      </c>
      <c r="W8" s="293" t="e">
        <f>#REF!+#REF!</f>
        <v>#REF!</v>
      </c>
      <c r="X8" s="293" t="e">
        <f>#REF!+#REF!</f>
        <v>#REF!</v>
      </c>
      <c r="Y8" s="293" t="e">
        <f>#REF!+#REF!</f>
        <v>#REF!</v>
      </c>
      <c r="Z8" s="293" t="e">
        <f>#REF!+#REF!</f>
        <v>#REF!</v>
      </c>
      <c r="AA8" s="293" t="e">
        <f>#REF!+#REF!</f>
        <v>#REF!</v>
      </c>
      <c r="AB8" s="305" t="e">
        <f>U8-SUM(V8:AA8)</f>
        <v>#REF!</v>
      </c>
      <c r="AC8" s="305" t="e">
        <f>SUM(V8:AA8)</f>
        <v>#REF!</v>
      </c>
      <c r="AD8" s="293" t="e">
        <f>U8-AC8</f>
        <v>#REF!</v>
      </c>
      <c r="AE8" s="293" t="e">
        <f>#REF!+#REF!</f>
        <v>#REF!</v>
      </c>
      <c r="AF8" s="293" t="e">
        <f>#REF!+#REF!</f>
        <v>#REF!</v>
      </c>
      <c r="AG8" s="293" t="e">
        <f>#REF!+#REF!</f>
        <v>#REF!</v>
      </c>
      <c r="AH8" s="293" t="e">
        <f>#REF!+#REF!</f>
        <v>#REF!</v>
      </c>
      <c r="AI8" s="293" t="e">
        <f>#REF!+#REF!</f>
        <v>#REF!</v>
      </c>
      <c r="AJ8" s="293" t="e">
        <f>#REF!+#REF!</f>
        <v>#REF!</v>
      </c>
      <c r="AK8" s="293" t="e">
        <f>#REF!+#REF!</f>
        <v>#REF!</v>
      </c>
      <c r="AL8" s="293" t="e">
        <f>#REF!+#REF!</f>
        <v>#REF!</v>
      </c>
      <c r="AM8" s="305" t="e">
        <f>AD8-SUM(AE8:AL8)</f>
        <v>#REF!</v>
      </c>
      <c r="AN8" s="305" t="e">
        <f t="shared" si="2"/>
        <v>#REF!</v>
      </c>
      <c r="AO8" s="305" t="e">
        <f>K8+T8+AC8+AN8</f>
        <v>#REF!</v>
      </c>
      <c r="AP8" s="305" t="e">
        <f t="shared" si="3"/>
        <v>#REF!</v>
      </c>
      <c r="AQ8" s="306"/>
      <c r="AR8" s="307"/>
      <c r="AS8" s="307"/>
      <c r="AT8" s="308"/>
    </row>
    <row r="9" spans="1:256" s="106" customFormat="1" ht="18" customHeight="1">
      <c r="A9" s="120" t="s">
        <v>19</v>
      </c>
      <c r="B9" s="121">
        <v>221</v>
      </c>
      <c r="C9" s="99" t="e">
        <f>#REF!+#REF!+#REF!</f>
        <v>#REF!</v>
      </c>
      <c r="D9" s="104" t="e">
        <f>#REF!+#REF!+#REF!</f>
        <v>#REF!</v>
      </c>
      <c r="E9" s="104" t="e">
        <f>#REF!+#REF!+#REF!</f>
        <v>#REF!</v>
      </c>
      <c r="F9" s="104" t="e">
        <f>#REF!+#REF!+#REF!</f>
        <v>#REF!</v>
      </c>
      <c r="G9" s="104" t="e">
        <f>#REF!+#REF!+#REF!</f>
        <v>#REF!</v>
      </c>
      <c r="H9" s="104" t="e">
        <f>#REF!+#REF!+#REF!</f>
        <v>#REF!</v>
      </c>
      <c r="I9" s="104" t="e">
        <f>#REF!+#REF!+#REF!</f>
        <v>#REF!</v>
      </c>
      <c r="J9" s="108" t="e">
        <f t="shared" si="4"/>
        <v>#REF!</v>
      </c>
      <c r="K9" s="102" t="e">
        <f t="shared" si="0"/>
        <v>#REF!</v>
      </c>
      <c r="L9" s="103" t="e">
        <f t="shared" si="5"/>
        <v>#REF!</v>
      </c>
      <c r="M9" s="104" t="e">
        <f>#REF!+#REF!</f>
        <v>#REF!</v>
      </c>
      <c r="N9" s="104" t="e">
        <f>#REF!+#REF!</f>
        <v>#REF!</v>
      </c>
      <c r="O9" s="104" t="e">
        <f>#REF!+#REF!</f>
        <v>#REF!</v>
      </c>
      <c r="P9" s="104" t="e">
        <f>#REF!+#REF!</f>
        <v>#REF!</v>
      </c>
      <c r="Q9" s="104" t="e">
        <f>#REF!+#REF!</f>
        <v>#REF!</v>
      </c>
      <c r="R9" s="104" t="e">
        <f>#REF!+#REF!</f>
        <v>#REF!</v>
      </c>
      <c r="S9" s="108" t="e">
        <f t="shared" si="1"/>
        <v>#REF!</v>
      </c>
      <c r="T9" s="102" t="e">
        <f t="shared" si="6"/>
        <v>#REF!</v>
      </c>
      <c r="U9" s="185" t="e">
        <f t="shared" si="7"/>
        <v>#REF!</v>
      </c>
      <c r="V9" s="104" t="e">
        <f>#REF!+#REF!</f>
        <v>#REF!</v>
      </c>
      <c r="W9" s="104" t="e">
        <f>#REF!+#REF!</f>
        <v>#REF!</v>
      </c>
      <c r="X9" s="104" t="e">
        <f>#REF!+#REF!</f>
        <v>#REF!</v>
      </c>
      <c r="Y9" s="104" t="e">
        <f>#REF!+#REF!</f>
        <v>#REF!</v>
      </c>
      <c r="Z9" s="104" t="e">
        <f>#REF!+#REF!</f>
        <v>#REF!</v>
      </c>
      <c r="AA9" s="104" t="e">
        <f>#REF!+#REF!</f>
        <v>#REF!</v>
      </c>
      <c r="AB9" s="108" t="e">
        <f t="shared" si="8"/>
        <v>#REF!</v>
      </c>
      <c r="AC9" s="102" t="e">
        <f t="shared" si="9"/>
        <v>#REF!</v>
      </c>
      <c r="AD9" s="103" t="e">
        <f t="shared" si="10"/>
        <v>#REF!</v>
      </c>
      <c r="AE9" s="104" t="e">
        <f>#REF!+#REF!</f>
        <v>#REF!</v>
      </c>
      <c r="AF9" s="104" t="e">
        <f>#REF!+#REF!</f>
        <v>#REF!</v>
      </c>
      <c r="AG9" s="104" t="e">
        <f>#REF!+#REF!</f>
        <v>#REF!</v>
      </c>
      <c r="AH9" s="104" t="e">
        <f>#REF!+#REF!</f>
        <v>#REF!</v>
      </c>
      <c r="AI9" s="104" t="e">
        <f>#REF!+#REF!</f>
        <v>#REF!</v>
      </c>
      <c r="AJ9" s="104" t="e">
        <f>#REF!+#REF!</f>
        <v>#REF!</v>
      </c>
      <c r="AK9" s="104" t="e">
        <f>#REF!+#REF!</f>
        <v>#REF!</v>
      </c>
      <c r="AL9" s="104" t="e">
        <f>#REF!+#REF!</f>
        <v>#REF!</v>
      </c>
      <c r="AM9" s="108" t="e">
        <f t="shared" si="11"/>
        <v>#REF!</v>
      </c>
      <c r="AN9" s="102" t="e">
        <f aca="true" t="shared" si="13" ref="AN9:AN24">SUM(AE9:AK9)</f>
        <v>#REF!</v>
      </c>
      <c r="AO9" s="102" t="e">
        <f t="shared" si="12"/>
        <v>#REF!</v>
      </c>
      <c r="AP9" s="102" t="e">
        <f t="shared" si="3"/>
        <v>#REF!</v>
      </c>
      <c r="AQ9" s="160"/>
      <c r="AR9" s="161"/>
      <c r="AS9" s="161"/>
      <c r="AT9" s="162"/>
      <c r="AU9" s="143"/>
      <c r="AV9" s="160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spans="1:256" s="110" customFormat="1" ht="18" customHeight="1">
      <c r="A10" s="123" t="s">
        <v>20</v>
      </c>
      <c r="B10" s="124">
        <v>222</v>
      </c>
      <c r="C10" s="99" t="e">
        <f>#REF!+#REF!</f>
        <v>#REF!</v>
      </c>
      <c r="D10" s="104" t="e">
        <f>#REF!+#REF!</f>
        <v>#REF!</v>
      </c>
      <c r="E10" s="100" t="e">
        <f>#REF!+#REF!</f>
        <v>#REF!</v>
      </c>
      <c r="F10" s="100" t="e">
        <f>#REF!+#REF!</f>
        <v>#REF!</v>
      </c>
      <c r="G10" s="100" t="e">
        <f>#REF!+#REF!</f>
        <v>#REF!</v>
      </c>
      <c r="H10" s="100" t="e">
        <f>#REF!+#REF!</f>
        <v>#REF!</v>
      </c>
      <c r="I10" s="100" t="e">
        <f>#REF!+#REF!</f>
        <v>#REF!</v>
      </c>
      <c r="J10" s="101" t="e">
        <f>C10-SUM(D10:I10)</f>
        <v>#REF!</v>
      </c>
      <c r="K10" s="102" t="e">
        <f aca="true" t="shared" si="14" ref="K10:K30">SUM(D10:I10)</f>
        <v>#REF!</v>
      </c>
      <c r="L10" s="103" t="e">
        <f>C10-K10</f>
        <v>#REF!</v>
      </c>
      <c r="M10" s="104" t="e">
        <f>#REF!+#REF!</f>
        <v>#REF!</v>
      </c>
      <c r="N10" s="100" t="e">
        <f>#REF!+#REF!</f>
        <v>#REF!</v>
      </c>
      <c r="O10" s="100" t="e">
        <f>#REF!+#REF!</f>
        <v>#REF!</v>
      </c>
      <c r="P10" s="100" t="e">
        <f>#REF!+#REF!</f>
        <v>#REF!</v>
      </c>
      <c r="Q10" s="100" t="e">
        <f>#REF!+#REF!</f>
        <v>#REF!</v>
      </c>
      <c r="R10" s="100" t="e">
        <f>#REF!+#REF!</f>
        <v>#REF!</v>
      </c>
      <c r="S10" s="101" t="e">
        <f t="shared" si="1"/>
        <v>#REF!</v>
      </c>
      <c r="T10" s="102" t="e">
        <f>SUM(M10:R10)</f>
        <v>#REF!</v>
      </c>
      <c r="U10" s="185" t="e">
        <f>L10-T10</f>
        <v>#REF!</v>
      </c>
      <c r="V10" s="104" t="e">
        <f>#REF!+#REF!</f>
        <v>#REF!</v>
      </c>
      <c r="W10" s="100" t="e">
        <f>#REF!+#REF!</f>
        <v>#REF!</v>
      </c>
      <c r="X10" s="100" t="e">
        <f>#REF!+#REF!</f>
        <v>#REF!</v>
      </c>
      <c r="Y10" s="100" t="e">
        <f>#REF!+#REF!</f>
        <v>#REF!</v>
      </c>
      <c r="Z10" s="100" t="e">
        <f>#REF!+#REF!</f>
        <v>#REF!</v>
      </c>
      <c r="AA10" s="100" t="e">
        <f>#REF!+#REF!</f>
        <v>#REF!</v>
      </c>
      <c r="AB10" s="101" t="e">
        <f>U10-SUM(V10:AA10)</f>
        <v>#REF!</v>
      </c>
      <c r="AC10" s="102" t="e">
        <f>SUM(V10:AA10)</f>
        <v>#REF!</v>
      </c>
      <c r="AD10" s="103" t="e">
        <f>U10-AC10</f>
        <v>#REF!</v>
      </c>
      <c r="AE10" s="104" t="e">
        <f>#REF!+#REF!</f>
        <v>#REF!</v>
      </c>
      <c r="AF10" s="100" t="e">
        <f>#REF!+#REF!</f>
        <v>#REF!</v>
      </c>
      <c r="AG10" s="100" t="e">
        <f>#REF!+#REF!</f>
        <v>#REF!</v>
      </c>
      <c r="AH10" s="100" t="e">
        <f>#REF!+#REF!</f>
        <v>#REF!</v>
      </c>
      <c r="AI10" s="100" t="e">
        <f>#REF!+#REF!</f>
        <v>#REF!</v>
      </c>
      <c r="AJ10" s="100" t="e">
        <f>#REF!+#REF!</f>
        <v>#REF!</v>
      </c>
      <c r="AK10" s="100" t="e">
        <f>#REF!+#REF!</f>
        <v>#REF!</v>
      </c>
      <c r="AL10" s="100" t="e">
        <f>#REF!+#REF!</f>
        <v>#REF!</v>
      </c>
      <c r="AM10" s="101" t="e">
        <f>AD10-SUM(AE10:AL10)</f>
        <v>#REF!</v>
      </c>
      <c r="AN10" s="102" t="e">
        <f t="shared" si="13"/>
        <v>#REF!</v>
      </c>
      <c r="AO10" s="102" t="e">
        <f>K10+T10+AC10+AN10</f>
        <v>#REF!</v>
      </c>
      <c r="AP10" s="102" t="e">
        <f t="shared" si="3"/>
        <v>#REF!</v>
      </c>
      <c r="AQ10" s="160"/>
      <c r="AR10" s="161"/>
      <c r="AS10" s="161"/>
      <c r="AT10" s="162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</row>
    <row r="11" spans="1:256" s="110" customFormat="1" ht="19.5" customHeight="1">
      <c r="A11" s="123" t="s">
        <v>83</v>
      </c>
      <c r="B11" s="335">
        <v>223</v>
      </c>
      <c r="C11" s="99" t="e">
        <f>#REF!+#REF!</f>
        <v>#REF!</v>
      </c>
      <c r="D11" s="100" t="e">
        <f>#REF!+#REF!</f>
        <v>#REF!</v>
      </c>
      <c r="E11" s="100" t="e">
        <f>#REF!+#REF!</f>
        <v>#REF!</v>
      </c>
      <c r="F11" s="100" t="e">
        <f>#REF!+#REF!</f>
        <v>#REF!</v>
      </c>
      <c r="G11" s="100" t="e">
        <f>#REF!+#REF!</f>
        <v>#REF!</v>
      </c>
      <c r="H11" s="100" t="e">
        <f>#REF!+#REF!</f>
        <v>#REF!</v>
      </c>
      <c r="I11" s="100" t="e">
        <f>#REF!+#REF!</f>
        <v>#REF!</v>
      </c>
      <c r="J11" s="101" t="e">
        <f>C11-SUM(D11:I11)</f>
        <v>#REF!</v>
      </c>
      <c r="K11" s="102" t="e">
        <f>SUM(D11:I11)</f>
        <v>#REF!</v>
      </c>
      <c r="L11" s="103" t="e">
        <f>C11-K11</f>
        <v>#REF!</v>
      </c>
      <c r="M11" s="100"/>
      <c r="N11" s="100"/>
      <c r="O11" s="100"/>
      <c r="P11" s="104"/>
      <c r="Q11" s="104"/>
      <c r="R11" s="104"/>
      <c r="S11" s="101" t="e">
        <f t="shared" si="1"/>
        <v>#REF!</v>
      </c>
      <c r="T11" s="102">
        <f>SUM(M11:R11)</f>
        <v>0</v>
      </c>
      <c r="U11" s="185" t="e">
        <f>L11-T11</f>
        <v>#REF!</v>
      </c>
      <c r="V11" s="100"/>
      <c r="W11" s="104"/>
      <c r="X11" s="104"/>
      <c r="Y11" s="104"/>
      <c r="Z11" s="104"/>
      <c r="AA11" s="100"/>
      <c r="AB11" s="101" t="e">
        <f>U11-SUM(V11:AA11)</f>
        <v>#REF!</v>
      </c>
      <c r="AC11" s="102">
        <f>SUM(V11:AA11)</f>
        <v>0</v>
      </c>
      <c r="AD11" s="103" t="e">
        <f>U11-AC11</f>
        <v>#REF!</v>
      </c>
      <c r="AE11" s="104"/>
      <c r="AF11" s="104"/>
      <c r="AG11" s="104"/>
      <c r="AH11" s="104"/>
      <c r="AI11" s="104"/>
      <c r="AJ11" s="105"/>
      <c r="AK11" s="105"/>
      <c r="AL11" s="105"/>
      <c r="AM11" s="101" t="e">
        <f>AD11-SUM(AE11:AL11)</f>
        <v>#REF!</v>
      </c>
      <c r="AN11" s="102">
        <f>SUM(AE11:AK11)</f>
        <v>0</v>
      </c>
      <c r="AO11" s="102" t="e">
        <f>K11+T11+AC11+AN11</f>
        <v>#REF!</v>
      </c>
      <c r="AP11" s="102" t="e">
        <f t="shared" si="3"/>
        <v>#REF!</v>
      </c>
      <c r="AQ11" s="160"/>
      <c r="AR11" s="161"/>
      <c r="AS11" s="161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</row>
    <row r="12" spans="1:256" s="110" customFormat="1" ht="16.5" customHeight="1" collapsed="1">
      <c r="A12" s="123" t="s">
        <v>84</v>
      </c>
      <c r="B12" s="337"/>
      <c r="C12" s="99" t="e">
        <f>#REF!+#REF!</f>
        <v>#REF!</v>
      </c>
      <c r="D12" s="100" t="e">
        <f>#REF!+#REF!</f>
        <v>#REF!</v>
      </c>
      <c r="E12" s="100" t="e">
        <f>#REF!+#REF!</f>
        <v>#REF!</v>
      </c>
      <c r="F12" s="100" t="e">
        <f>#REF!+#REF!</f>
        <v>#REF!</v>
      </c>
      <c r="G12" s="100" t="e">
        <f>#REF!+#REF!</f>
        <v>#REF!</v>
      </c>
      <c r="H12" s="100" t="e">
        <f>#REF!+#REF!</f>
        <v>#REF!</v>
      </c>
      <c r="I12" s="100" t="e">
        <f>#REF!+#REF!</f>
        <v>#REF!</v>
      </c>
      <c r="J12" s="101" t="e">
        <f>C12-SUM(D12:I12)</f>
        <v>#REF!</v>
      </c>
      <c r="K12" s="102" t="e">
        <f>SUM(D12:I12)</f>
        <v>#REF!</v>
      </c>
      <c r="L12" s="103" t="e">
        <f>C12-K12</f>
        <v>#REF!</v>
      </c>
      <c r="M12" s="100"/>
      <c r="N12" s="100"/>
      <c r="O12" s="100"/>
      <c r="P12" s="100"/>
      <c r="Q12" s="104"/>
      <c r="R12" s="104"/>
      <c r="S12" s="101" t="e">
        <f t="shared" si="1"/>
        <v>#REF!</v>
      </c>
      <c r="T12" s="102">
        <f>SUM(M12:R12)</f>
        <v>0</v>
      </c>
      <c r="U12" s="185" t="e">
        <f>L12-T12</f>
        <v>#REF!</v>
      </c>
      <c r="V12" s="100"/>
      <c r="W12" s="104"/>
      <c r="X12" s="104"/>
      <c r="Y12" s="104"/>
      <c r="Z12" s="104"/>
      <c r="AA12" s="100"/>
      <c r="AB12" s="101" t="e">
        <f>U12-SUM(V12:AA12)</f>
        <v>#REF!</v>
      </c>
      <c r="AC12" s="102">
        <f>SUM(V12:AA12)</f>
        <v>0</v>
      </c>
      <c r="AD12" s="103" t="e">
        <f>U12-AC12</f>
        <v>#REF!</v>
      </c>
      <c r="AE12" s="104"/>
      <c r="AF12" s="104"/>
      <c r="AG12" s="104"/>
      <c r="AH12" s="104"/>
      <c r="AI12" s="104"/>
      <c r="AJ12" s="105"/>
      <c r="AK12" s="105"/>
      <c r="AL12" s="105"/>
      <c r="AM12" s="101" t="e">
        <f>AD12-SUM(AE12:AL12)</f>
        <v>#REF!</v>
      </c>
      <c r="AN12" s="102">
        <f>SUM(AE12:AK12)</f>
        <v>0</v>
      </c>
      <c r="AO12" s="102" t="e">
        <f>K12+T12+AC12+AN12</f>
        <v>#REF!</v>
      </c>
      <c r="AP12" s="102" t="e">
        <f t="shared" si="3"/>
        <v>#REF!</v>
      </c>
      <c r="AQ12" s="160"/>
      <c r="AR12" s="161"/>
      <c r="AS12" s="161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spans="1:256" s="110" customFormat="1" ht="18.75" customHeight="1">
      <c r="A13" s="123" t="s">
        <v>85</v>
      </c>
      <c r="B13" s="337"/>
      <c r="C13" s="99" t="e">
        <f>#REF!+#REF!</f>
        <v>#REF!</v>
      </c>
      <c r="D13" s="100" t="e">
        <f>#REF!+#REF!</f>
        <v>#REF!</v>
      </c>
      <c r="E13" s="100" t="e">
        <f>#REF!+#REF!</f>
        <v>#REF!</v>
      </c>
      <c r="F13" s="100" t="e">
        <f>#REF!+#REF!</f>
        <v>#REF!</v>
      </c>
      <c r="G13" s="100" t="e">
        <f>#REF!+#REF!</f>
        <v>#REF!</v>
      </c>
      <c r="H13" s="100" t="e">
        <f>#REF!+#REF!</f>
        <v>#REF!</v>
      </c>
      <c r="I13" s="100" t="e">
        <f>#REF!+#REF!</f>
        <v>#REF!</v>
      </c>
      <c r="J13" s="101" t="e">
        <f>C13-SUM(D13:I13)</f>
        <v>#REF!</v>
      </c>
      <c r="K13" s="102" t="e">
        <f>SUM(D13:I13)</f>
        <v>#REF!</v>
      </c>
      <c r="L13" s="103" t="e">
        <f>C13-K13</f>
        <v>#REF!</v>
      </c>
      <c r="M13" s="100"/>
      <c r="N13" s="100"/>
      <c r="O13" s="100"/>
      <c r="P13" s="100"/>
      <c r="Q13" s="104"/>
      <c r="R13" s="104"/>
      <c r="S13" s="101" t="e">
        <f t="shared" si="1"/>
        <v>#REF!</v>
      </c>
      <c r="T13" s="102">
        <f>SUM(M13:R13)</f>
        <v>0</v>
      </c>
      <c r="U13" s="185" t="e">
        <f>L13-T13</f>
        <v>#REF!</v>
      </c>
      <c r="V13" s="100"/>
      <c r="W13" s="104"/>
      <c r="X13" s="104"/>
      <c r="Y13" s="104"/>
      <c r="Z13" s="104"/>
      <c r="AA13" s="100"/>
      <c r="AB13" s="101" t="e">
        <f>U13-SUM(V13:AA13)</f>
        <v>#REF!</v>
      </c>
      <c r="AC13" s="102">
        <f>SUM(V13:AA13)</f>
        <v>0</v>
      </c>
      <c r="AD13" s="103" t="e">
        <f>U13-AC13</f>
        <v>#REF!</v>
      </c>
      <c r="AE13" s="104"/>
      <c r="AF13" s="104"/>
      <c r="AG13" s="104"/>
      <c r="AH13" s="104"/>
      <c r="AI13" s="104"/>
      <c r="AJ13" s="105"/>
      <c r="AK13" s="105"/>
      <c r="AL13" s="105"/>
      <c r="AM13" s="101" t="e">
        <f>AD13-SUM(AE13:AL13)</f>
        <v>#REF!</v>
      </c>
      <c r="AN13" s="102">
        <f>SUM(AE13:AK13)</f>
        <v>0</v>
      </c>
      <c r="AO13" s="102" t="e">
        <f>K13+T13+AC13+AN13</f>
        <v>#REF!</v>
      </c>
      <c r="AP13" s="102" t="e">
        <f t="shared" si="3"/>
        <v>#REF!</v>
      </c>
      <c r="AQ13" s="160"/>
      <c r="AR13" s="161"/>
      <c r="AS13" s="161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</row>
    <row r="14" spans="1:256" s="110" customFormat="1" ht="16.5" customHeight="1">
      <c r="A14" s="123" t="s">
        <v>116</v>
      </c>
      <c r="B14" s="336"/>
      <c r="C14" s="99" t="e">
        <f>#REF!+#REF!</f>
        <v>#REF!</v>
      </c>
      <c r="D14" s="100" t="e">
        <f>#REF!+#REF!</f>
        <v>#REF!</v>
      </c>
      <c r="E14" s="100" t="e">
        <f>#REF!+#REF!</f>
        <v>#REF!</v>
      </c>
      <c r="F14" s="100" t="e">
        <f>#REF!+#REF!</f>
        <v>#REF!</v>
      </c>
      <c r="G14" s="100" t="e">
        <f>#REF!+#REF!</f>
        <v>#REF!</v>
      </c>
      <c r="H14" s="100" t="e">
        <f>#REF!+#REF!</f>
        <v>#REF!</v>
      </c>
      <c r="I14" s="100" t="e">
        <f>#REF!+#REF!</f>
        <v>#REF!</v>
      </c>
      <c r="J14" s="101" t="e">
        <f>C14-SUM(D14:I14)</f>
        <v>#REF!</v>
      </c>
      <c r="K14" s="102" t="e">
        <f>SUM(D14:I14)</f>
        <v>#REF!</v>
      </c>
      <c r="L14" s="103" t="e">
        <f>C14-K14</f>
        <v>#REF!</v>
      </c>
      <c r="M14" s="100"/>
      <c r="N14" s="100"/>
      <c r="O14" s="100"/>
      <c r="P14" s="100"/>
      <c r="Q14" s="104"/>
      <c r="R14" s="104"/>
      <c r="S14" s="101" t="e">
        <f>L14-SUM(M14:R14)</f>
        <v>#REF!</v>
      </c>
      <c r="T14" s="102">
        <f>SUM(M14:R14)</f>
        <v>0</v>
      </c>
      <c r="U14" s="185" t="e">
        <f>L14-T14</f>
        <v>#REF!</v>
      </c>
      <c r="V14" s="100"/>
      <c r="W14" s="104"/>
      <c r="X14" s="104"/>
      <c r="Y14" s="104"/>
      <c r="Z14" s="104"/>
      <c r="AA14" s="100"/>
      <c r="AB14" s="101" t="e">
        <f>U14-SUM(V14:AA14)</f>
        <v>#REF!</v>
      </c>
      <c r="AC14" s="102">
        <f>SUM(V14:AA14)</f>
        <v>0</v>
      </c>
      <c r="AD14" s="103" t="e">
        <f>U14-AC14</f>
        <v>#REF!</v>
      </c>
      <c r="AE14" s="104"/>
      <c r="AF14" s="104"/>
      <c r="AG14" s="104"/>
      <c r="AH14" s="104"/>
      <c r="AI14" s="104"/>
      <c r="AJ14" s="105"/>
      <c r="AK14" s="105"/>
      <c r="AL14" s="105"/>
      <c r="AM14" s="101" t="e">
        <f>AD14-SUM(AE14:AL14)</f>
        <v>#REF!</v>
      </c>
      <c r="AN14" s="102">
        <f>SUM(AE14:AK14)</f>
        <v>0</v>
      </c>
      <c r="AO14" s="102" t="e">
        <f>K14+T14+AC14+AN14</f>
        <v>#REF!</v>
      </c>
      <c r="AP14" s="102" t="e">
        <f>(K14+T14+AC14+AN14)/C14*100</f>
        <v>#REF!</v>
      </c>
      <c r="AQ14" s="160"/>
      <c r="AR14" s="166"/>
      <c r="AS14" s="166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spans="1:256" s="110" customFormat="1" ht="18" customHeight="1" collapsed="1">
      <c r="A15" s="123" t="s">
        <v>118</v>
      </c>
      <c r="B15" s="335">
        <v>225</v>
      </c>
      <c r="C15" s="99" t="e">
        <f>#REF!+#REF!+#REF!+#REF!+#REF!</f>
        <v>#REF!</v>
      </c>
      <c r="D15" s="104" t="e">
        <f>#REF!+#REF!+#REF!+#REF!+#REF!</f>
        <v>#REF!</v>
      </c>
      <c r="E15" s="100" t="e">
        <f>#REF!+#REF!+#REF!+#REF!+#REF!</f>
        <v>#REF!</v>
      </c>
      <c r="F15" s="100" t="e">
        <f>#REF!+#REF!+#REF!+#REF!+#REF!</f>
        <v>#REF!</v>
      </c>
      <c r="G15" s="100" t="e">
        <f>#REF!+#REF!+#REF!+#REF!+#REF!</f>
        <v>#REF!</v>
      </c>
      <c r="H15" s="100" t="e">
        <f>#REF!+#REF!+#REF!+#REF!+#REF!</f>
        <v>#REF!</v>
      </c>
      <c r="I15" s="100" t="e">
        <f>#REF!+#REF!+#REF!+#REF!+#REF!</f>
        <v>#REF!</v>
      </c>
      <c r="J15" s="101" t="e">
        <f t="shared" si="4"/>
        <v>#REF!</v>
      </c>
      <c r="K15" s="102" t="e">
        <f t="shared" si="14"/>
        <v>#REF!</v>
      </c>
      <c r="L15" s="103" t="e">
        <f t="shared" si="5"/>
        <v>#REF!</v>
      </c>
      <c r="M15" s="104" t="e">
        <f>#REF!+#REF!</f>
        <v>#REF!</v>
      </c>
      <c r="N15" s="100" t="e">
        <f>#REF!+#REF!</f>
        <v>#REF!</v>
      </c>
      <c r="O15" s="100" t="e">
        <f>#REF!+#REF!</f>
        <v>#REF!</v>
      </c>
      <c r="P15" s="100" t="e">
        <f>#REF!+#REF!</f>
        <v>#REF!</v>
      </c>
      <c r="Q15" s="100" t="e">
        <f>#REF!+#REF!</f>
        <v>#REF!</v>
      </c>
      <c r="R15" s="100" t="e">
        <f>#REF!+#REF!</f>
        <v>#REF!</v>
      </c>
      <c r="S15" s="101" t="e">
        <f t="shared" si="1"/>
        <v>#REF!</v>
      </c>
      <c r="T15" s="102" t="e">
        <f t="shared" si="6"/>
        <v>#REF!</v>
      </c>
      <c r="U15" s="185" t="e">
        <f t="shared" si="7"/>
        <v>#REF!</v>
      </c>
      <c r="V15" s="104" t="e">
        <f>#REF!+#REF!</f>
        <v>#REF!</v>
      </c>
      <c r="W15" s="100" t="e">
        <f>#REF!+#REF!</f>
        <v>#REF!</v>
      </c>
      <c r="X15" s="100" t="e">
        <f>#REF!+#REF!</f>
        <v>#REF!</v>
      </c>
      <c r="Y15" s="100" t="e">
        <f>#REF!+#REF!</f>
        <v>#REF!</v>
      </c>
      <c r="Z15" s="100" t="e">
        <f>#REF!+#REF!</f>
        <v>#REF!</v>
      </c>
      <c r="AA15" s="100" t="e">
        <f>#REF!+#REF!</f>
        <v>#REF!</v>
      </c>
      <c r="AB15" s="101" t="e">
        <f t="shared" si="8"/>
        <v>#REF!</v>
      </c>
      <c r="AC15" s="102" t="e">
        <f t="shared" si="9"/>
        <v>#REF!</v>
      </c>
      <c r="AD15" s="103" t="e">
        <f t="shared" si="10"/>
        <v>#REF!</v>
      </c>
      <c r="AE15" s="104" t="e">
        <f>#REF!+#REF!</f>
        <v>#REF!</v>
      </c>
      <c r="AF15" s="100" t="e">
        <f>#REF!+#REF!</f>
        <v>#REF!</v>
      </c>
      <c r="AG15" s="100" t="e">
        <f>#REF!+#REF!</f>
        <v>#REF!</v>
      </c>
      <c r="AH15" s="100" t="e">
        <f>#REF!+#REF!</f>
        <v>#REF!</v>
      </c>
      <c r="AI15" s="100" t="e">
        <f>#REF!+#REF!</f>
        <v>#REF!</v>
      </c>
      <c r="AJ15" s="100" t="e">
        <f>#REF!+#REF!</f>
        <v>#REF!</v>
      </c>
      <c r="AK15" s="100" t="e">
        <f>#REF!+#REF!</f>
        <v>#REF!</v>
      </c>
      <c r="AL15" s="100" t="e">
        <f>#REF!+#REF!</f>
        <v>#REF!</v>
      </c>
      <c r="AM15" s="101" t="e">
        <f t="shared" si="11"/>
        <v>#REF!</v>
      </c>
      <c r="AN15" s="102" t="e">
        <f t="shared" si="13"/>
        <v>#REF!</v>
      </c>
      <c r="AO15" s="102" t="e">
        <f t="shared" si="12"/>
        <v>#REF!</v>
      </c>
      <c r="AP15" s="102" t="e">
        <f t="shared" si="3"/>
        <v>#REF!</v>
      </c>
      <c r="AQ15" s="160"/>
      <c r="AR15" s="161"/>
      <c r="AS15" s="161"/>
      <c r="AT15" s="162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spans="1:256" s="110" customFormat="1" ht="25.5" customHeight="1">
      <c r="A16" s="123" t="s">
        <v>86</v>
      </c>
      <c r="B16" s="337"/>
      <c r="C16" s="99" t="e">
        <f>#REF!</f>
        <v>#REF!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100" t="e">
        <f>#REF!</f>
        <v>#REF!</v>
      </c>
      <c r="H16" s="100" t="e">
        <f>#REF!</f>
        <v>#REF!</v>
      </c>
      <c r="I16" s="100" t="e">
        <f>#REF!</f>
        <v>#REF!</v>
      </c>
      <c r="J16" s="101" t="e">
        <f>C16-SUM(D16:I16)</f>
        <v>#REF!</v>
      </c>
      <c r="K16" s="102" t="e">
        <f>SUM(D16:I16)</f>
        <v>#REF!</v>
      </c>
      <c r="L16" s="103" t="e">
        <f>C16-K16</f>
        <v>#REF!</v>
      </c>
      <c r="M16" s="100"/>
      <c r="N16" s="100"/>
      <c r="O16" s="100"/>
      <c r="P16" s="100"/>
      <c r="Q16" s="104"/>
      <c r="R16" s="104"/>
      <c r="S16" s="101" t="e">
        <f t="shared" si="1"/>
        <v>#REF!</v>
      </c>
      <c r="T16" s="102">
        <f>SUM(M16:R16)</f>
        <v>0</v>
      </c>
      <c r="U16" s="185" t="e">
        <f>L16-T16</f>
        <v>#REF!</v>
      </c>
      <c r="V16" s="100"/>
      <c r="W16" s="104"/>
      <c r="X16" s="104"/>
      <c r="Y16" s="104"/>
      <c r="Z16" s="104"/>
      <c r="AA16" s="100"/>
      <c r="AB16" s="101" t="e">
        <f>U16-SUM(V16:AA16)</f>
        <v>#REF!</v>
      </c>
      <c r="AC16" s="102">
        <f>SUM(V16:AA16)</f>
        <v>0</v>
      </c>
      <c r="AD16" s="103" t="e">
        <f>U16-AC16</f>
        <v>#REF!</v>
      </c>
      <c r="AE16" s="104"/>
      <c r="AF16" s="104"/>
      <c r="AG16" s="104"/>
      <c r="AH16" s="104"/>
      <c r="AI16" s="104"/>
      <c r="AJ16" s="105"/>
      <c r="AK16" s="105"/>
      <c r="AL16" s="105"/>
      <c r="AM16" s="101" t="e">
        <f>AD16-SUM(AE16:AL16)</f>
        <v>#REF!</v>
      </c>
      <c r="AN16" s="102">
        <f>SUM(AE16:AK16)</f>
        <v>0</v>
      </c>
      <c r="AO16" s="102" t="e">
        <f>K16+T16+AC16+AN16</f>
        <v>#REF!</v>
      </c>
      <c r="AP16" s="102" t="e">
        <f t="shared" si="3"/>
        <v>#REF!</v>
      </c>
      <c r="AQ16" s="160"/>
      <c r="AR16" s="161"/>
      <c r="AS16" s="161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spans="1:256" s="110" customFormat="1" ht="18" customHeight="1">
      <c r="A17" s="123" t="s">
        <v>98</v>
      </c>
      <c r="B17" s="336"/>
      <c r="C17" s="99" t="e">
        <f>#REF!+#REF!</f>
        <v>#REF!</v>
      </c>
      <c r="D17" s="100" t="e">
        <f>#REF!+#REF!</f>
        <v>#REF!</v>
      </c>
      <c r="E17" s="100" t="e">
        <f>#REF!+#REF!</f>
        <v>#REF!</v>
      </c>
      <c r="F17" s="100" t="e">
        <f>#REF!+#REF!</f>
        <v>#REF!</v>
      </c>
      <c r="G17" s="100" t="e">
        <f>#REF!+#REF!</f>
        <v>#REF!</v>
      </c>
      <c r="H17" s="100" t="e">
        <f>#REF!+#REF!</f>
        <v>#REF!</v>
      </c>
      <c r="I17" s="100" t="e">
        <f>#REF!+#REF!</f>
        <v>#REF!</v>
      </c>
      <c r="J17" s="101" t="e">
        <f>C17-SUM(D17:I17)</f>
        <v>#REF!</v>
      </c>
      <c r="K17" s="102" t="e">
        <f>SUM(D17:I17)</f>
        <v>#REF!</v>
      </c>
      <c r="L17" s="103" t="e">
        <f>C17-K17</f>
        <v>#REF!</v>
      </c>
      <c r="M17" s="100"/>
      <c r="N17" s="100"/>
      <c r="O17" s="100"/>
      <c r="P17" s="100"/>
      <c r="Q17" s="104"/>
      <c r="R17" s="104"/>
      <c r="S17" s="101" t="e">
        <f t="shared" si="1"/>
        <v>#REF!</v>
      </c>
      <c r="T17" s="102">
        <f>SUM(M17:R17)</f>
        <v>0</v>
      </c>
      <c r="U17" s="185" t="e">
        <f>L17-T17</f>
        <v>#REF!</v>
      </c>
      <c r="V17" s="100"/>
      <c r="W17" s="104"/>
      <c r="X17" s="104"/>
      <c r="Y17" s="104"/>
      <c r="Z17" s="104"/>
      <c r="AA17" s="100"/>
      <c r="AB17" s="101" t="e">
        <f>U17-SUM(V17:AA17)</f>
        <v>#REF!</v>
      </c>
      <c r="AC17" s="102">
        <f>SUM(V17:AA17)</f>
        <v>0</v>
      </c>
      <c r="AD17" s="103" t="e">
        <f>U17-AC17</f>
        <v>#REF!</v>
      </c>
      <c r="AE17" s="104"/>
      <c r="AF17" s="104"/>
      <c r="AG17" s="104"/>
      <c r="AH17" s="104"/>
      <c r="AI17" s="104"/>
      <c r="AJ17" s="105"/>
      <c r="AK17" s="105"/>
      <c r="AL17" s="105"/>
      <c r="AM17" s="101" t="e">
        <f>AD17-SUM(AE17:AL17)</f>
        <v>#REF!</v>
      </c>
      <c r="AN17" s="102">
        <f>SUM(AE17:AK17)</f>
        <v>0</v>
      </c>
      <c r="AO17" s="102" t="e">
        <f>K17+T17+AC17+AN17</f>
        <v>#REF!</v>
      </c>
      <c r="AP17" s="102" t="e">
        <f t="shared" si="3"/>
        <v>#REF!</v>
      </c>
      <c r="AQ17" s="160"/>
      <c r="AR17" s="161"/>
      <c r="AS17" s="161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pans="1:256" s="110" customFormat="1" ht="18" customHeight="1" collapsed="1">
      <c r="A18" s="125" t="s">
        <v>93</v>
      </c>
      <c r="B18" s="335">
        <v>226</v>
      </c>
      <c r="C18" s="99" t="e">
        <f>#REF!+#REF!+#REF!</f>
        <v>#REF!</v>
      </c>
      <c r="D18" s="104" t="e">
        <f>#REF!+#REF!+#REF!</f>
        <v>#REF!</v>
      </c>
      <c r="E18" s="100" t="e">
        <f>#REF!+#REF!+#REF!</f>
        <v>#REF!</v>
      </c>
      <c r="F18" s="100" t="e">
        <f>#REF!+#REF!+#REF!</f>
        <v>#REF!</v>
      </c>
      <c r="G18" s="100" t="e">
        <f>#REF!+#REF!+#REF!</f>
        <v>#REF!</v>
      </c>
      <c r="H18" s="100" t="e">
        <f>#REF!+#REF!+#REF!</f>
        <v>#REF!</v>
      </c>
      <c r="I18" s="100" t="e">
        <f>#REF!+#REF!+#REF!</f>
        <v>#REF!</v>
      </c>
      <c r="J18" s="101" t="e">
        <f t="shared" si="4"/>
        <v>#REF!</v>
      </c>
      <c r="K18" s="102" t="e">
        <f t="shared" si="14"/>
        <v>#REF!</v>
      </c>
      <c r="L18" s="103" t="e">
        <f t="shared" si="5"/>
        <v>#REF!</v>
      </c>
      <c r="M18" s="104" t="e">
        <f>#REF!+#REF!</f>
        <v>#REF!</v>
      </c>
      <c r="N18" s="100" t="e">
        <f>#REF!+#REF!</f>
        <v>#REF!</v>
      </c>
      <c r="O18" s="100" t="e">
        <f>#REF!+#REF!</f>
        <v>#REF!</v>
      </c>
      <c r="P18" s="100" t="e">
        <f>#REF!+#REF!</f>
        <v>#REF!</v>
      </c>
      <c r="Q18" s="100" t="e">
        <f>#REF!+#REF!</f>
        <v>#REF!</v>
      </c>
      <c r="R18" s="100" t="e">
        <f>#REF!+#REF!</f>
        <v>#REF!</v>
      </c>
      <c r="S18" s="101" t="e">
        <f t="shared" si="1"/>
        <v>#REF!</v>
      </c>
      <c r="T18" s="102" t="e">
        <f t="shared" si="6"/>
        <v>#REF!</v>
      </c>
      <c r="U18" s="185" t="e">
        <f t="shared" si="7"/>
        <v>#REF!</v>
      </c>
      <c r="V18" s="104" t="e">
        <f>#REF!+#REF!</f>
        <v>#REF!</v>
      </c>
      <c r="W18" s="100" t="e">
        <f>#REF!+#REF!</f>
        <v>#REF!</v>
      </c>
      <c r="X18" s="100" t="e">
        <f>#REF!+#REF!</f>
        <v>#REF!</v>
      </c>
      <c r="Y18" s="100" t="e">
        <f>#REF!+#REF!</f>
        <v>#REF!</v>
      </c>
      <c r="Z18" s="100" t="e">
        <f>#REF!+#REF!</f>
        <v>#REF!</v>
      </c>
      <c r="AA18" s="100" t="e">
        <f>#REF!+#REF!</f>
        <v>#REF!</v>
      </c>
      <c r="AB18" s="101" t="e">
        <f t="shared" si="8"/>
        <v>#REF!</v>
      </c>
      <c r="AC18" s="102" t="e">
        <f t="shared" si="9"/>
        <v>#REF!</v>
      </c>
      <c r="AD18" s="103" t="e">
        <f t="shared" si="10"/>
        <v>#REF!</v>
      </c>
      <c r="AE18" s="104" t="e">
        <f>#REF!+#REF!</f>
        <v>#REF!</v>
      </c>
      <c r="AF18" s="100" t="e">
        <f>#REF!+#REF!</f>
        <v>#REF!</v>
      </c>
      <c r="AG18" s="100" t="e">
        <f>#REF!+#REF!</f>
        <v>#REF!</v>
      </c>
      <c r="AH18" s="100" t="e">
        <f>#REF!+#REF!</f>
        <v>#REF!</v>
      </c>
      <c r="AI18" s="100" t="e">
        <f>#REF!+#REF!</f>
        <v>#REF!</v>
      </c>
      <c r="AJ18" s="100" t="e">
        <f>#REF!+#REF!</f>
        <v>#REF!</v>
      </c>
      <c r="AK18" s="100" t="e">
        <f>#REF!+#REF!</f>
        <v>#REF!</v>
      </c>
      <c r="AL18" s="100" t="e">
        <f>#REF!+#REF!</f>
        <v>#REF!</v>
      </c>
      <c r="AM18" s="101" t="e">
        <f t="shared" si="11"/>
        <v>#REF!</v>
      </c>
      <c r="AN18" s="102" t="e">
        <f t="shared" si="13"/>
        <v>#REF!</v>
      </c>
      <c r="AO18" s="102" t="e">
        <f t="shared" si="12"/>
        <v>#REF!</v>
      </c>
      <c r="AP18" s="102" t="e">
        <f t="shared" si="3"/>
        <v>#REF!</v>
      </c>
      <c r="AQ18" s="160"/>
      <c r="AR18" s="161"/>
      <c r="AS18" s="161"/>
      <c r="AT18" s="162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spans="1:256" s="110" customFormat="1" ht="18" customHeight="1">
      <c r="A19" s="125" t="s">
        <v>89</v>
      </c>
      <c r="B19" s="337"/>
      <c r="C19" s="99" t="e">
        <f>#REF!+#REF!</f>
        <v>#REF!</v>
      </c>
      <c r="D19" s="104" t="e">
        <f>#REF!+#REF!</f>
        <v>#REF!</v>
      </c>
      <c r="E19" s="100" t="e">
        <f>#REF!+#REF!</f>
        <v>#REF!</v>
      </c>
      <c r="F19" s="100" t="e">
        <f>#REF!+#REF!</f>
        <v>#REF!</v>
      </c>
      <c r="G19" s="100" t="e">
        <f>#REF!+#REF!</f>
        <v>#REF!</v>
      </c>
      <c r="H19" s="100" t="e">
        <f>#REF!+#REF!</f>
        <v>#REF!</v>
      </c>
      <c r="I19" s="100" t="e">
        <f>#REF!+#REF!</f>
        <v>#REF!</v>
      </c>
      <c r="J19" s="101" t="e">
        <f t="shared" si="4"/>
        <v>#REF!</v>
      </c>
      <c r="K19" s="102" t="e">
        <f t="shared" si="14"/>
        <v>#REF!</v>
      </c>
      <c r="L19" s="103" t="e">
        <f t="shared" si="5"/>
        <v>#REF!</v>
      </c>
      <c r="M19" s="104" t="e">
        <f>#REF!+#REF!</f>
        <v>#REF!</v>
      </c>
      <c r="N19" s="100" t="e">
        <f>#REF!+#REF!</f>
        <v>#REF!</v>
      </c>
      <c r="O19" s="100" t="e">
        <f>#REF!+#REF!</f>
        <v>#REF!</v>
      </c>
      <c r="P19" s="100" t="e">
        <f>#REF!+#REF!</f>
        <v>#REF!</v>
      </c>
      <c r="Q19" s="100" t="e">
        <f>#REF!+#REF!</f>
        <v>#REF!</v>
      </c>
      <c r="R19" s="100" t="e">
        <f>#REF!+#REF!</f>
        <v>#REF!</v>
      </c>
      <c r="S19" s="101" t="e">
        <f t="shared" si="1"/>
        <v>#REF!</v>
      </c>
      <c r="T19" s="102" t="e">
        <f t="shared" si="6"/>
        <v>#REF!</v>
      </c>
      <c r="U19" s="185" t="e">
        <f t="shared" si="7"/>
        <v>#REF!</v>
      </c>
      <c r="V19" s="104" t="e">
        <f>#REF!+#REF!</f>
        <v>#REF!</v>
      </c>
      <c r="W19" s="100" t="e">
        <f>#REF!+#REF!</f>
        <v>#REF!</v>
      </c>
      <c r="X19" s="100" t="e">
        <f>#REF!+#REF!</f>
        <v>#REF!</v>
      </c>
      <c r="Y19" s="100" t="e">
        <f>#REF!+#REF!</f>
        <v>#REF!</v>
      </c>
      <c r="Z19" s="100" t="e">
        <f>#REF!+#REF!</f>
        <v>#REF!</v>
      </c>
      <c r="AA19" s="100" t="e">
        <f>#REF!+#REF!</f>
        <v>#REF!</v>
      </c>
      <c r="AB19" s="101" t="e">
        <f t="shared" si="8"/>
        <v>#REF!</v>
      </c>
      <c r="AC19" s="102" t="e">
        <f t="shared" si="9"/>
        <v>#REF!</v>
      </c>
      <c r="AD19" s="103" t="e">
        <f t="shared" si="10"/>
        <v>#REF!</v>
      </c>
      <c r="AE19" s="104" t="e">
        <f>#REF!+#REF!</f>
        <v>#REF!</v>
      </c>
      <c r="AF19" s="100" t="e">
        <f>#REF!+#REF!</f>
        <v>#REF!</v>
      </c>
      <c r="AG19" s="100" t="e">
        <f>#REF!+#REF!</f>
        <v>#REF!</v>
      </c>
      <c r="AH19" s="100" t="e">
        <f>#REF!+#REF!</f>
        <v>#REF!</v>
      </c>
      <c r="AI19" s="100" t="e">
        <f>#REF!+#REF!</f>
        <v>#REF!</v>
      </c>
      <c r="AJ19" s="100" t="e">
        <f>#REF!+#REF!</f>
        <v>#REF!</v>
      </c>
      <c r="AK19" s="100" t="e">
        <f>#REF!+#REF!</f>
        <v>#REF!</v>
      </c>
      <c r="AL19" s="100" t="e">
        <f>#REF!+#REF!</f>
        <v>#REF!</v>
      </c>
      <c r="AM19" s="101" t="e">
        <f t="shared" si="11"/>
        <v>#REF!</v>
      </c>
      <c r="AN19" s="102" t="e">
        <f t="shared" si="13"/>
        <v>#REF!</v>
      </c>
      <c r="AO19" s="102" t="e">
        <f t="shared" si="12"/>
        <v>#REF!</v>
      </c>
      <c r="AP19" s="102" t="e">
        <f t="shared" si="3"/>
        <v>#REF!</v>
      </c>
      <c r="AQ19" s="160"/>
      <c r="AR19" s="161"/>
      <c r="AS19" s="161"/>
      <c r="AT19" s="162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s="110" customFormat="1" ht="18.75" customHeight="1">
      <c r="A20" s="125" t="s">
        <v>94</v>
      </c>
      <c r="B20" s="336"/>
      <c r="C20" s="99" t="e">
        <f>#REF!+#REF!</f>
        <v>#REF!</v>
      </c>
      <c r="D20" s="100" t="e">
        <f>#REF!+#REF!</f>
        <v>#REF!</v>
      </c>
      <c r="E20" s="100" t="e">
        <f>#REF!+#REF!</f>
        <v>#REF!</v>
      </c>
      <c r="F20" s="100" t="e">
        <f>#REF!+#REF!</f>
        <v>#REF!</v>
      </c>
      <c r="G20" s="100" t="e">
        <f>#REF!+#REF!</f>
        <v>#REF!</v>
      </c>
      <c r="H20" s="100" t="e">
        <f>#REF!+#REF!</f>
        <v>#REF!</v>
      </c>
      <c r="I20" s="100" t="e">
        <f>#REF!+#REF!</f>
        <v>#REF!</v>
      </c>
      <c r="J20" s="101" t="e">
        <f>C20-SUM(D20:I20)</f>
        <v>#REF!</v>
      </c>
      <c r="K20" s="102" t="e">
        <f>SUM(D20:I20)</f>
        <v>#REF!</v>
      </c>
      <c r="L20" s="103" t="e">
        <f>C20-K20</f>
        <v>#REF!</v>
      </c>
      <c r="M20" s="100"/>
      <c r="N20" s="100"/>
      <c r="O20" s="100"/>
      <c r="P20" s="100"/>
      <c r="Q20" s="104"/>
      <c r="R20" s="104"/>
      <c r="S20" s="101" t="e">
        <f t="shared" si="1"/>
        <v>#REF!</v>
      </c>
      <c r="T20" s="102">
        <f>SUM(M20:R20)</f>
        <v>0</v>
      </c>
      <c r="U20" s="185" t="e">
        <f>L20-T20</f>
        <v>#REF!</v>
      </c>
      <c r="V20" s="100"/>
      <c r="W20" s="104"/>
      <c r="X20" s="104"/>
      <c r="Y20" s="104"/>
      <c r="Z20" s="104"/>
      <c r="AA20" s="100"/>
      <c r="AB20" s="101" t="e">
        <f>U20-SUM(V20:AA20)</f>
        <v>#REF!</v>
      </c>
      <c r="AC20" s="102">
        <f>SUM(V20:AA20)</f>
        <v>0</v>
      </c>
      <c r="AD20" s="103" t="e">
        <f>U20-AC20</f>
        <v>#REF!</v>
      </c>
      <c r="AE20" s="104"/>
      <c r="AF20" s="104"/>
      <c r="AG20" s="104"/>
      <c r="AH20" s="104"/>
      <c r="AI20" s="104"/>
      <c r="AJ20" s="105"/>
      <c r="AK20" s="105"/>
      <c r="AL20" s="105"/>
      <c r="AM20" s="101" t="e">
        <f>AD20-SUM(AE20:AL20)</f>
        <v>#REF!</v>
      </c>
      <c r="AN20" s="102">
        <f>SUM(AE20:AK20)</f>
        <v>0</v>
      </c>
      <c r="AO20" s="102" t="e">
        <f>K20+T20+AC20+AN20</f>
        <v>#REF!</v>
      </c>
      <c r="AP20" s="102" t="e">
        <f t="shared" si="3"/>
        <v>#REF!</v>
      </c>
      <c r="AQ20" s="160"/>
      <c r="AR20" s="166"/>
      <c r="AS20" s="166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</row>
    <row r="21" spans="1:256" s="110" customFormat="1" ht="18" customHeight="1">
      <c r="A21" s="128" t="s">
        <v>78</v>
      </c>
      <c r="B21" s="129">
        <v>227</v>
      </c>
      <c r="C21" s="99" t="e">
        <f>#REF!+#REF!</f>
        <v>#REF!</v>
      </c>
      <c r="D21" s="104" t="e">
        <f>#REF!+#REF!</f>
        <v>#REF!</v>
      </c>
      <c r="E21" s="100" t="e">
        <f>#REF!+#REF!</f>
        <v>#REF!</v>
      </c>
      <c r="F21" s="100" t="e">
        <f>#REF!+#REF!</f>
        <v>#REF!</v>
      </c>
      <c r="G21" s="100" t="e">
        <f>#REF!+#REF!</f>
        <v>#REF!</v>
      </c>
      <c r="H21" s="100" t="e">
        <f>#REF!+#REF!</f>
        <v>#REF!</v>
      </c>
      <c r="I21" s="100" t="e">
        <f>#REF!+#REF!</f>
        <v>#REF!</v>
      </c>
      <c r="J21" s="101" t="e">
        <f>C21-SUM(D21:I21)</f>
        <v>#REF!</v>
      </c>
      <c r="K21" s="102" t="e">
        <f>SUM(D21:I21)</f>
        <v>#REF!</v>
      </c>
      <c r="L21" s="103" t="e">
        <f>C21-K21</f>
        <v>#REF!</v>
      </c>
      <c r="M21" s="104" t="e">
        <f>#REF!+#REF!</f>
        <v>#REF!</v>
      </c>
      <c r="N21" s="100" t="e">
        <f>#REF!+#REF!</f>
        <v>#REF!</v>
      </c>
      <c r="O21" s="100" t="e">
        <f>#REF!+#REF!</f>
        <v>#REF!</v>
      </c>
      <c r="P21" s="100" t="e">
        <f>#REF!+#REF!</f>
        <v>#REF!</v>
      </c>
      <c r="Q21" s="100" t="e">
        <f>#REF!+#REF!</f>
        <v>#REF!</v>
      </c>
      <c r="R21" s="100" t="e">
        <f>#REF!+#REF!</f>
        <v>#REF!</v>
      </c>
      <c r="S21" s="101" t="e">
        <f t="shared" si="1"/>
        <v>#REF!</v>
      </c>
      <c r="T21" s="102" t="e">
        <f>SUM(M21:R21)</f>
        <v>#REF!</v>
      </c>
      <c r="U21" s="185" t="e">
        <f>L21-T21</f>
        <v>#REF!</v>
      </c>
      <c r="V21" s="104" t="e">
        <f>#REF!+#REF!</f>
        <v>#REF!</v>
      </c>
      <c r="W21" s="100" t="e">
        <f>#REF!+#REF!</f>
        <v>#REF!</v>
      </c>
      <c r="X21" s="100" t="e">
        <f>#REF!+#REF!</f>
        <v>#REF!</v>
      </c>
      <c r="Y21" s="100" t="e">
        <f>#REF!+#REF!</f>
        <v>#REF!</v>
      </c>
      <c r="Z21" s="100" t="e">
        <f>#REF!+#REF!</f>
        <v>#REF!</v>
      </c>
      <c r="AA21" s="100" t="e">
        <f>#REF!+#REF!</f>
        <v>#REF!</v>
      </c>
      <c r="AB21" s="101" t="e">
        <f>U21-SUM(V21:AA21)</f>
        <v>#REF!</v>
      </c>
      <c r="AC21" s="102" t="e">
        <f>SUM(V21:AA21)</f>
        <v>#REF!</v>
      </c>
      <c r="AD21" s="103" t="e">
        <f>U21-AC21</f>
        <v>#REF!</v>
      </c>
      <c r="AE21" s="104" t="e">
        <f>#REF!+#REF!</f>
        <v>#REF!</v>
      </c>
      <c r="AF21" s="100" t="e">
        <f>#REF!+#REF!</f>
        <v>#REF!</v>
      </c>
      <c r="AG21" s="100" t="e">
        <f>#REF!+#REF!</f>
        <v>#REF!</v>
      </c>
      <c r="AH21" s="100" t="e">
        <f>#REF!+#REF!</f>
        <v>#REF!</v>
      </c>
      <c r="AI21" s="100" t="e">
        <f>#REF!+#REF!</f>
        <v>#REF!</v>
      </c>
      <c r="AJ21" s="100" t="e">
        <f>#REF!+#REF!</f>
        <v>#REF!</v>
      </c>
      <c r="AK21" s="100" t="e">
        <f>#REF!+#REF!</f>
        <v>#REF!</v>
      </c>
      <c r="AL21" s="100" t="e">
        <f>#REF!+#REF!</f>
        <v>#REF!</v>
      </c>
      <c r="AM21" s="101" t="e">
        <f>AD21-SUM(AE21:AL21)</f>
        <v>#REF!</v>
      </c>
      <c r="AN21" s="102" t="e">
        <f t="shared" si="13"/>
        <v>#REF!</v>
      </c>
      <c r="AO21" s="102" t="e">
        <f>K21+T21+AC21+AN21</f>
        <v>#REF!</v>
      </c>
      <c r="AP21" s="102" t="e">
        <f t="shared" si="3"/>
        <v>#REF!</v>
      </c>
      <c r="AQ21" s="160"/>
      <c r="AR21" s="161"/>
      <c r="AS21" s="161"/>
      <c r="AT21" s="162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</row>
    <row r="22" spans="1:256" s="110" customFormat="1" ht="18" customHeight="1">
      <c r="A22" s="128" t="s">
        <v>79</v>
      </c>
      <c r="B22" s="129">
        <v>228</v>
      </c>
      <c r="C22" s="99"/>
      <c r="D22" s="104" t="e">
        <f>#REF!+#REF!</f>
        <v>#REF!</v>
      </c>
      <c r="E22" s="100" t="e">
        <f>#REF!+#REF!</f>
        <v>#REF!</v>
      </c>
      <c r="F22" s="100" t="e">
        <f>#REF!+#REF!</f>
        <v>#REF!</v>
      </c>
      <c r="G22" s="100" t="e">
        <f>#REF!+#REF!</f>
        <v>#REF!</v>
      </c>
      <c r="H22" s="100" t="e">
        <f>#REF!+#REF!</f>
        <v>#REF!</v>
      </c>
      <c r="I22" s="100" t="e">
        <f>#REF!+#REF!</f>
        <v>#REF!</v>
      </c>
      <c r="J22" s="101" t="e">
        <f>C22-SUM(D22:I22)</f>
        <v>#REF!</v>
      </c>
      <c r="K22" s="102" t="e">
        <f>SUM(D22:I22)</f>
        <v>#REF!</v>
      </c>
      <c r="L22" s="103" t="e">
        <f>C22-K22</f>
        <v>#REF!</v>
      </c>
      <c r="M22" s="104" t="e">
        <f>#REF!+#REF!</f>
        <v>#REF!</v>
      </c>
      <c r="N22" s="100" t="e">
        <f>#REF!+#REF!</f>
        <v>#REF!</v>
      </c>
      <c r="O22" s="100" t="e">
        <f>#REF!+#REF!</f>
        <v>#REF!</v>
      </c>
      <c r="P22" s="100" t="e">
        <f>#REF!+#REF!</f>
        <v>#REF!</v>
      </c>
      <c r="Q22" s="100" t="e">
        <f>#REF!+#REF!</f>
        <v>#REF!</v>
      </c>
      <c r="R22" s="100" t="e">
        <f>#REF!+#REF!</f>
        <v>#REF!</v>
      </c>
      <c r="S22" s="101" t="e">
        <f t="shared" si="1"/>
        <v>#REF!</v>
      </c>
      <c r="T22" s="102" t="e">
        <f>SUM(M22:R22)</f>
        <v>#REF!</v>
      </c>
      <c r="U22" s="185" t="e">
        <f>L22-T22</f>
        <v>#REF!</v>
      </c>
      <c r="V22" s="104" t="e">
        <f>#REF!+#REF!</f>
        <v>#REF!</v>
      </c>
      <c r="W22" s="100" t="e">
        <f>#REF!+#REF!</f>
        <v>#REF!</v>
      </c>
      <c r="X22" s="100" t="e">
        <f>#REF!+#REF!</f>
        <v>#REF!</v>
      </c>
      <c r="Y22" s="100" t="e">
        <f>#REF!+#REF!</f>
        <v>#REF!</v>
      </c>
      <c r="Z22" s="100" t="e">
        <f>#REF!+#REF!</f>
        <v>#REF!</v>
      </c>
      <c r="AA22" s="100" t="e">
        <f>#REF!+#REF!</f>
        <v>#REF!</v>
      </c>
      <c r="AB22" s="101" t="e">
        <f>U22-SUM(V22:AA22)</f>
        <v>#REF!</v>
      </c>
      <c r="AC22" s="102" t="e">
        <f>SUM(V22:AA22)</f>
        <v>#REF!</v>
      </c>
      <c r="AD22" s="103" t="e">
        <f>U22-AC22</f>
        <v>#REF!</v>
      </c>
      <c r="AE22" s="104" t="e">
        <f>#REF!+#REF!</f>
        <v>#REF!</v>
      </c>
      <c r="AF22" s="100" t="e">
        <f>#REF!+#REF!</f>
        <v>#REF!</v>
      </c>
      <c r="AG22" s="100" t="e">
        <f>#REF!+#REF!</f>
        <v>#REF!</v>
      </c>
      <c r="AH22" s="100" t="e">
        <f>#REF!+#REF!</f>
        <v>#REF!</v>
      </c>
      <c r="AI22" s="100" t="e">
        <f>#REF!+#REF!</f>
        <v>#REF!</v>
      </c>
      <c r="AJ22" s="100" t="e">
        <f>#REF!+#REF!</f>
        <v>#REF!</v>
      </c>
      <c r="AK22" s="100" t="e">
        <f>#REF!+#REF!</f>
        <v>#REF!</v>
      </c>
      <c r="AL22" s="100" t="e">
        <f>#REF!+#REF!</f>
        <v>#REF!</v>
      </c>
      <c r="AM22" s="101" t="e">
        <f>AD22-SUM(AE22:AL22)</f>
        <v>#REF!</v>
      </c>
      <c r="AN22" s="102" t="e">
        <f t="shared" si="13"/>
        <v>#REF!</v>
      </c>
      <c r="AO22" s="102" t="e">
        <f>K22+T22+AC22+AN22</f>
        <v>#REF!</v>
      </c>
      <c r="AP22" s="102" t="e">
        <f t="shared" si="3"/>
        <v>#REF!</v>
      </c>
      <c r="AQ22" s="160"/>
      <c r="AR22" s="161"/>
      <c r="AS22" s="161"/>
      <c r="AT22" s="162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</row>
    <row r="23" spans="1:256" s="110" customFormat="1" ht="18" customHeight="1">
      <c r="A23" s="128" t="s">
        <v>119</v>
      </c>
      <c r="B23" s="129">
        <v>296</v>
      </c>
      <c r="C23" s="99" t="e">
        <f>#REF!+#REF!+#REF!+#REF!+#REF!+#REF!+#REF!+#REF!</f>
        <v>#REF!</v>
      </c>
      <c r="D23" s="104" t="e">
        <f>#REF!+#REF!+#REF!+#REF!+#REF!+#REF!+#REF!+#REF!</f>
        <v>#REF!</v>
      </c>
      <c r="E23" s="100" t="e">
        <f>#REF!+#REF!+#REF!+#REF!+#REF!+#REF!+#REF!+#REF!</f>
        <v>#REF!</v>
      </c>
      <c r="F23" s="100" t="e">
        <f>#REF!+#REF!+#REF!+#REF!+#REF!+#REF!+#REF!+#REF!</f>
        <v>#REF!</v>
      </c>
      <c r="G23" s="100" t="e">
        <f>#REF!+#REF!+#REF!+#REF!+#REF!+#REF!+#REF!+#REF!</f>
        <v>#REF!</v>
      </c>
      <c r="H23" s="100" t="e">
        <f>#REF!+#REF!+#REF!+#REF!+#REF!+#REF!+#REF!+#REF!</f>
        <v>#REF!</v>
      </c>
      <c r="I23" s="100" t="e">
        <f>#REF!+#REF!+#REF!+#REF!+#REF!+#REF!+#REF!+#REF!</f>
        <v>#REF!</v>
      </c>
      <c r="J23" s="101" t="e">
        <f>C23-SUM(D23:I23)</f>
        <v>#REF!</v>
      </c>
      <c r="K23" s="102" t="e">
        <f>SUM(D23:I23)</f>
        <v>#REF!</v>
      </c>
      <c r="L23" s="103" t="e">
        <f>C23-K23</f>
        <v>#REF!</v>
      </c>
      <c r="M23" s="104" t="e">
        <f>#REF!+#REF!</f>
        <v>#REF!</v>
      </c>
      <c r="N23" s="100" t="e">
        <f>#REF!+#REF!</f>
        <v>#REF!</v>
      </c>
      <c r="O23" s="100" t="e">
        <f>#REF!+#REF!</f>
        <v>#REF!</v>
      </c>
      <c r="P23" s="100" t="e">
        <f>#REF!+#REF!</f>
        <v>#REF!</v>
      </c>
      <c r="Q23" s="100" t="e">
        <f>#REF!+#REF!</f>
        <v>#REF!</v>
      </c>
      <c r="R23" s="100" t="e">
        <f>#REF!+#REF!</f>
        <v>#REF!</v>
      </c>
      <c r="S23" s="101" t="e">
        <f t="shared" si="1"/>
        <v>#REF!</v>
      </c>
      <c r="T23" s="102" t="e">
        <f>SUM(M23:R23)</f>
        <v>#REF!</v>
      </c>
      <c r="U23" s="185" t="e">
        <f>L23-T23</f>
        <v>#REF!</v>
      </c>
      <c r="V23" s="104" t="e">
        <f>#REF!+#REF!</f>
        <v>#REF!</v>
      </c>
      <c r="W23" s="100" t="e">
        <f>#REF!+#REF!</f>
        <v>#REF!</v>
      </c>
      <c r="X23" s="100" t="e">
        <f>#REF!+#REF!</f>
        <v>#REF!</v>
      </c>
      <c r="Y23" s="100" t="e">
        <f>#REF!+#REF!</f>
        <v>#REF!</v>
      </c>
      <c r="Z23" s="100" t="e">
        <f>#REF!+#REF!</f>
        <v>#REF!</v>
      </c>
      <c r="AA23" s="100" t="e">
        <f>#REF!+#REF!</f>
        <v>#REF!</v>
      </c>
      <c r="AB23" s="101" t="e">
        <f>U23-SUM(V23:AA23)</f>
        <v>#REF!</v>
      </c>
      <c r="AC23" s="102" t="e">
        <f>SUM(V23:AA23)</f>
        <v>#REF!</v>
      </c>
      <c r="AD23" s="103" t="e">
        <f>U23-AC23</f>
        <v>#REF!</v>
      </c>
      <c r="AE23" s="104" t="e">
        <f>#REF!+#REF!</f>
        <v>#REF!</v>
      </c>
      <c r="AF23" s="100" t="e">
        <f>#REF!+#REF!</f>
        <v>#REF!</v>
      </c>
      <c r="AG23" s="100" t="e">
        <f>#REF!+#REF!</f>
        <v>#REF!</v>
      </c>
      <c r="AH23" s="100" t="e">
        <f>#REF!+#REF!</f>
        <v>#REF!</v>
      </c>
      <c r="AI23" s="100" t="e">
        <f>#REF!+#REF!</f>
        <v>#REF!</v>
      </c>
      <c r="AJ23" s="100" t="e">
        <f>#REF!+#REF!</f>
        <v>#REF!</v>
      </c>
      <c r="AK23" s="100" t="e">
        <f>#REF!+#REF!</f>
        <v>#REF!</v>
      </c>
      <c r="AL23" s="100" t="e">
        <f>#REF!+#REF!</f>
        <v>#REF!</v>
      </c>
      <c r="AM23" s="101" t="e">
        <f>AD23-SUM(AE23:AL23)</f>
        <v>#REF!</v>
      </c>
      <c r="AN23" s="102" t="e">
        <f>SUM(AE23:AK23)</f>
        <v>#REF!</v>
      </c>
      <c r="AO23" s="102" t="e">
        <f>K23+T23+AC23+AN23</f>
        <v>#REF!</v>
      </c>
      <c r="AP23" s="102" t="e">
        <f t="shared" si="3"/>
        <v>#REF!</v>
      </c>
      <c r="AQ23" s="160"/>
      <c r="AR23" s="161"/>
      <c r="AS23" s="161"/>
      <c r="AT23" s="162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</row>
    <row r="24" spans="1:256" s="110" customFormat="1" ht="18" customHeight="1">
      <c r="A24" s="128" t="s">
        <v>80</v>
      </c>
      <c r="B24" s="333">
        <v>310</v>
      </c>
      <c r="C24" s="99" t="e">
        <f>#REF!+#REF!+#REF!</f>
        <v>#REF!</v>
      </c>
      <c r="D24" s="104" t="e">
        <f>#REF!+#REF!</f>
        <v>#REF!</v>
      </c>
      <c r="E24" s="100" t="e">
        <f>#REF!+#REF!</f>
        <v>#REF!</v>
      </c>
      <c r="F24" s="100" t="e">
        <f>#REF!+#REF!</f>
        <v>#REF!</v>
      </c>
      <c r="G24" s="100" t="e">
        <f>#REF!+#REF!</f>
        <v>#REF!</v>
      </c>
      <c r="H24" s="100" t="e">
        <f>#REF!+#REF!</f>
        <v>#REF!</v>
      </c>
      <c r="I24" s="100" t="e">
        <f>#REF!+#REF!</f>
        <v>#REF!</v>
      </c>
      <c r="J24" s="101" t="e">
        <f t="shared" si="4"/>
        <v>#REF!</v>
      </c>
      <c r="K24" s="102" t="e">
        <f t="shared" si="14"/>
        <v>#REF!</v>
      </c>
      <c r="L24" s="103" t="e">
        <f t="shared" si="5"/>
        <v>#REF!</v>
      </c>
      <c r="M24" s="104" t="e">
        <f>#REF!+#REF!</f>
        <v>#REF!</v>
      </c>
      <c r="N24" s="100" t="e">
        <f>#REF!+#REF!</f>
        <v>#REF!</v>
      </c>
      <c r="O24" s="100" t="e">
        <f>#REF!+#REF!</f>
        <v>#REF!</v>
      </c>
      <c r="P24" s="100" t="e">
        <f>#REF!+#REF!</f>
        <v>#REF!</v>
      </c>
      <c r="Q24" s="100" t="e">
        <f>#REF!+#REF!</f>
        <v>#REF!</v>
      </c>
      <c r="R24" s="100" t="e">
        <f>#REF!+#REF!</f>
        <v>#REF!</v>
      </c>
      <c r="S24" s="101" t="e">
        <f t="shared" si="1"/>
        <v>#REF!</v>
      </c>
      <c r="T24" s="102" t="e">
        <f t="shared" si="6"/>
        <v>#REF!</v>
      </c>
      <c r="U24" s="185" t="e">
        <f t="shared" si="7"/>
        <v>#REF!</v>
      </c>
      <c r="V24" s="104" t="e">
        <f>#REF!+#REF!</f>
        <v>#REF!</v>
      </c>
      <c r="W24" s="100" t="e">
        <f>#REF!+#REF!</f>
        <v>#REF!</v>
      </c>
      <c r="X24" s="100" t="e">
        <f>#REF!+#REF!</f>
        <v>#REF!</v>
      </c>
      <c r="Y24" s="100" t="e">
        <f>#REF!+#REF!</f>
        <v>#REF!</v>
      </c>
      <c r="Z24" s="100" t="e">
        <f>#REF!+#REF!</f>
        <v>#REF!</v>
      </c>
      <c r="AA24" s="100" t="e">
        <f>#REF!+#REF!</f>
        <v>#REF!</v>
      </c>
      <c r="AB24" s="101" t="e">
        <f t="shared" si="8"/>
        <v>#REF!</v>
      </c>
      <c r="AC24" s="102" t="e">
        <f t="shared" si="9"/>
        <v>#REF!</v>
      </c>
      <c r="AD24" s="103" t="e">
        <f t="shared" si="10"/>
        <v>#REF!</v>
      </c>
      <c r="AE24" s="104" t="e">
        <f>#REF!+#REF!</f>
        <v>#REF!</v>
      </c>
      <c r="AF24" s="100" t="e">
        <f>#REF!+#REF!</f>
        <v>#REF!</v>
      </c>
      <c r="AG24" s="100" t="e">
        <f>#REF!+#REF!</f>
        <v>#REF!</v>
      </c>
      <c r="AH24" s="100" t="e">
        <f>#REF!+#REF!</f>
        <v>#REF!</v>
      </c>
      <c r="AI24" s="100" t="e">
        <f>#REF!+#REF!</f>
        <v>#REF!</v>
      </c>
      <c r="AJ24" s="100" t="e">
        <f>#REF!+#REF!</f>
        <v>#REF!</v>
      </c>
      <c r="AK24" s="100" t="e">
        <f>#REF!+#REF!</f>
        <v>#REF!</v>
      </c>
      <c r="AL24" s="100" t="e">
        <f>#REF!+#REF!</f>
        <v>#REF!</v>
      </c>
      <c r="AM24" s="101" t="e">
        <f t="shared" si="11"/>
        <v>#REF!</v>
      </c>
      <c r="AN24" s="102" t="e">
        <f t="shared" si="13"/>
        <v>#REF!</v>
      </c>
      <c r="AO24" s="102" t="e">
        <f t="shared" si="12"/>
        <v>#REF!</v>
      </c>
      <c r="AP24" s="102" t="e">
        <f t="shared" si="3"/>
        <v>#REF!</v>
      </c>
      <c r="AQ24" s="160"/>
      <c r="AR24" s="161"/>
      <c r="AS24" s="161"/>
      <c r="AT24" s="162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  <c r="IV24" s="143"/>
    </row>
    <row r="25" spans="1:256" s="106" customFormat="1" ht="28.5" customHeight="1">
      <c r="A25" s="128" t="s">
        <v>88</v>
      </c>
      <c r="B25" s="334"/>
      <c r="C25" s="99" t="e">
        <f>#REF!+#REF!</f>
        <v>#REF!</v>
      </c>
      <c r="D25" s="104" t="e">
        <f>#REF!+#REF!</f>
        <v>#REF!</v>
      </c>
      <c r="E25" s="104" t="e">
        <f>#REF!+#REF!</f>
        <v>#REF!</v>
      </c>
      <c r="F25" s="104" t="e">
        <f>#REF!+#REF!</f>
        <v>#REF!</v>
      </c>
      <c r="G25" s="104" t="e">
        <f>#REF!+#REF!</f>
        <v>#REF!</v>
      </c>
      <c r="H25" s="104" t="e">
        <f>#REF!+#REF!</f>
        <v>#REF!</v>
      </c>
      <c r="I25" s="104" t="e">
        <f>#REF!+#REF!</f>
        <v>#REF!</v>
      </c>
      <c r="J25" s="108" t="e">
        <f t="shared" si="4"/>
        <v>#REF!</v>
      </c>
      <c r="K25" s="102" t="e">
        <f t="shared" si="14"/>
        <v>#REF!</v>
      </c>
      <c r="L25" s="103" t="e">
        <f t="shared" si="5"/>
        <v>#REF!</v>
      </c>
      <c r="M25" s="104" t="e">
        <f>#REF!+#REF!</f>
        <v>#REF!</v>
      </c>
      <c r="N25" s="104" t="e">
        <f>#REF!+#REF!</f>
        <v>#REF!</v>
      </c>
      <c r="O25" s="104" t="e">
        <f>#REF!+#REF!</f>
        <v>#REF!</v>
      </c>
      <c r="P25" s="104" t="e">
        <f>#REF!+#REF!</f>
        <v>#REF!</v>
      </c>
      <c r="Q25" s="104" t="e">
        <f>#REF!+#REF!</f>
        <v>#REF!</v>
      </c>
      <c r="R25" s="104" t="e">
        <f>#REF!+#REF!</f>
        <v>#REF!</v>
      </c>
      <c r="S25" s="108" t="e">
        <f t="shared" si="1"/>
        <v>#REF!</v>
      </c>
      <c r="T25" s="102" t="e">
        <f t="shared" si="6"/>
        <v>#REF!</v>
      </c>
      <c r="U25" s="185" t="e">
        <f t="shared" si="7"/>
        <v>#REF!</v>
      </c>
      <c r="V25" s="104" t="e">
        <f>#REF!+#REF!</f>
        <v>#REF!</v>
      </c>
      <c r="W25" s="104" t="e">
        <f>#REF!+#REF!</f>
        <v>#REF!</v>
      </c>
      <c r="X25" s="104" t="e">
        <f>#REF!+#REF!</f>
        <v>#REF!</v>
      </c>
      <c r="Y25" s="104" t="e">
        <f>#REF!+#REF!</f>
        <v>#REF!</v>
      </c>
      <c r="Z25" s="104" t="e">
        <f>#REF!+#REF!</f>
        <v>#REF!</v>
      </c>
      <c r="AA25" s="104" t="e">
        <f>#REF!+#REF!</f>
        <v>#REF!</v>
      </c>
      <c r="AB25" s="108" t="e">
        <f t="shared" si="8"/>
        <v>#REF!</v>
      </c>
      <c r="AC25" s="102" t="e">
        <f t="shared" si="9"/>
        <v>#REF!</v>
      </c>
      <c r="AD25" s="103" t="e">
        <f t="shared" si="10"/>
        <v>#REF!</v>
      </c>
      <c r="AE25" s="104" t="e">
        <f>#REF!+#REF!</f>
        <v>#REF!</v>
      </c>
      <c r="AF25" s="104" t="e">
        <f>#REF!+#REF!</f>
        <v>#REF!</v>
      </c>
      <c r="AG25" s="104" t="e">
        <f>#REF!+#REF!</f>
        <v>#REF!</v>
      </c>
      <c r="AH25" s="104" t="e">
        <f>#REF!+#REF!</f>
        <v>#REF!</v>
      </c>
      <c r="AI25" s="104" t="e">
        <f>#REF!+#REF!</f>
        <v>#REF!</v>
      </c>
      <c r="AJ25" s="104" t="e">
        <f>#REF!+#REF!</f>
        <v>#REF!</v>
      </c>
      <c r="AK25" s="104" t="e">
        <f>#REF!+#REF!</f>
        <v>#REF!</v>
      </c>
      <c r="AL25" s="104" t="e">
        <f>#REF!+#REF!</f>
        <v>#REF!</v>
      </c>
      <c r="AM25" s="108" t="e">
        <f t="shared" si="11"/>
        <v>#REF!</v>
      </c>
      <c r="AN25" s="102" t="e">
        <f aca="true" t="shared" si="15" ref="AN25:AN30">SUM(AE25:AK25)</f>
        <v>#REF!</v>
      </c>
      <c r="AO25" s="102" t="e">
        <f t="shared" si="12"/>
        <v>#REF!</v>
      </c>
      <c r="AP25" s="102" t="e">
        <f t="shared" si="3"/>
        <v>#REF!</v>
      </c>
      <c r="AQ25" s="160"/>
      <c r="AR25" s="161"/>
      <c r="AS25" s="161"/>
      <c r="AT25" s="162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  <row r="26" spans="1:256" s="110" customFormat="1" ht="28.5" customHeight="1">
      <c r="A26" s="130" t="s">
        <v>81</v>
      </c>
      <c r="B26" s="124">
        <v>341</v>
      </c>
      <c r="C26" s="99" t="e">
        <f>#REF!</f>
        <v>#REF!</v>
      </c>
      <c r="D26" s="104" t="e">
        <f>#REF!+#REF!</f>
        <v>#REF!</v>
      </c>
      <c r="E26" s="100" t="e">
        <f>#REF!+#REF!</f>
        <v>#REF!</v>
      </c>
      <c r="F26" s="100" t="e">
        <f>#REF!+#REF!</f>
        <v>#REF!</v>
      </c>
      <c r="G26" s="100" t="e">
        <f>#REF!+#REF!</f>
        <v>#REF!</v>
      </c>
      <c r="H26" s="100" t="e">
        <f>#REF!+#REF!</f>
        <v>#REF!</v>
      </c>
      <c r="I26" s="100" t="e">
        <f>#REF!+#REF!</f>
        <v>#REF!</v>
      </c>
      <c r="J26" s="101" t="e">
        <f t="shared" si="4"/>
        <v>#REF!</v>
      </c>
      <c r="K26" s="102" t="e">
        <f t="shared" si="14"/>
        <v>#REF!</v>
      </c>
      <c r="L26" s="103" t="e">
        <f t="shared" si="5"/>
        <v>#REF!</v>
      </c>
      <c r="M26" s="104" t="e">
        <f>#REF!+#REF!</f>
        <v>#REF!</v>
      </c>
      <c r="N26" s="100" t="e">
        <f>#REF!+#REF!</f>
        <v>#REF!</v>
      </c>
      <c r="O26" s="100" t="e">
        <f>#REF!+#REF!</f>
        <v>#REF!</v>
      </c>
      <c r="P26" s="100" t="e">
        <f>#REF!+#REF!</f>
        <v>#REF!</v>
      </c>
      <c r="Q26" s="100" t="e">
        <f>#REF!+#REF!</f>
        <v>#REF!</v>
      </c>
      <c r="R26" s="100" t="e">
        <f>#REF!+#REF!</f>
        <v>#REF!</v>
      </c>
      <c r="S26" s="101" t="e">
        <f t="shared" si="1"/>
        <v>#REF!</v>
      </c>
      <c r="T26" s="102" t="e">
        <f t="shared" si="6"/>
        <v>#REF!</v>
      </c>
      <c r="U26" s="185" t="e">
        <f t="shared" si="7"/>
        <v>#REF!</v>
      </c>
      <c r="V26" s="104" t="e">
        <f>#REF!+#REF!</f>
        <v>#REF!</v>
      </c>
      <c r="W26" s="100" t="e">
        <f>#REF!+#REF!</f>
        <v>#REF!</v>
      </c>
      <c r="X26" s="100" t="e">
        <f>#REF!+#REF!</f>
        <v>#REF!</v>
      </c>
      <c r="Y26" s="100" t="e">
        <f>#REF!+#REF!</f>
        <v>#REF!</v>
      </c>
      <c r="Z26" s="100" t="e">
        <f>#REF!+#REF!</f>
        <v>#REF!</v>
      </c>
      <c r="AA26" s="100" t="e">
        <f>#REF!+#REF!</f>
        <v>#REF!</v>
      </c>
      <c r="AB26" s="101" t="e">
        <f t="shared" si="8"/>
        <v>#REF!</v>
      </c>
      <c r="AC26" s="102" t="e">
        <f t="shared" si="9"/>
        <v>#REF!</v>
      </c>
      <c r="AD26" s="103" t="e">
        <f t="shared" si="10"/>
        <v>#REF!</v>
      </c>
      <c r="AE26" s="104" t="e">
        <f>#REF!+#REF!</f>
        <v>#REF!</v>
      </c>
      <c r="AF26" s="100" t="e">
        <f>#REF!+#REF!</f>
        <v>#REF!</v>
      </c>
      <c r="AG26" s="100" t="e">
        <f>#REF!+#REF!</f>
        <v>#REF!</v>
      </c>
      <c r="AH26" s="100" t="e">
        <f>#REF!+#REF!</f>
        <v>#REF!</v>
      </c>
      <c r="AI26" s="100" t="e">
        <f>#REF!+#REF!</f>
        <v>#REF!</v>
      </c>
      <c r="AJ26" s="100" t="e">
        <f>#REF!+#REF!</f>
        <v>#REF!</v>
      </c>
      <c r="AK26" s="100" t="e">
        <f>#REF!+#REF!</f>
        <v>#REF!</v>
      </c>
      <c r="AL26" s="100" t="e">
        <f>#REF!+#REF!</f>
        <v>#REF!</v>
      </c>
      <c r="AM26" s="101" t="e">
        <f t="shared" si="11"/>
        <v>#REF!</v>
      </c>
      <c r="AN26" s="102" t="e">
        <f t="shared" si="15"/>
        <v>#REF!</v>
      </c>
      <c r="AO26" s="102" t="e">
        <f t="shared" si="12"/>
        <v>#REF!</v>
      </c>
      <c r="AP26" s="102" t="e">
        <f t="shared" si="3"/>
        <v>#REF!</v>
      </c>
      <c r="AQ26" s="160"/>
      <c r="AR26" s="161"/>
      <c r="AS26" s="161"/>
      <c r="AT26" s="162"/>
      <c r="AU26" s="143"/>
      <c r="AV26" s="160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</row>
    <row r="27" spans="1:256" s="110" customFormat="1" ht="19.5" customHeight="1">
      <c r="A27" s="123" t="s">
        <v>82</v>
      </c>
      <c r="B27" s="335">
        <v>342</v>
      </c>
      <c r="C27" s="99" t="e">
        <f>#REF!+#REF!+#REF!</f>
        <v>#REF!</v>
      </c>
      <c r="D27" s="104" t="e">
        <f>#REF!+#REF!</f>
        <v>#REF!</v>
      </c>
      <c r="E27" s="100" t="e">
        <f>#REF!+#REF!</f>
        <v>#REF!</v>
      </c>
      <c r="F27" s="100" t="e">
        <f>#REF!+#REF!</f>
        <v>#REF!</v>
      </c>
      <c r="G27" s="100" t="e">
        <f>#REF!+#REF!</f>
        <v>#REF!</v>
      </c>
      <c r="H27" s="100" t="e">
        <f>#REF!+#REF!</f>
        <v>#REF!</v>
      </c>
      <c r="I27" s="100" t="e">
        <f>#REF!+#REF!</f>
        <v>#REF!</v>
      </c>
      <c r="J27" s="101" t="e">
        <f t="shared" si="4"/>
        <v>#REF!</v>
      </c>
      <c r="K27" s="102" t="e">
        <f t="shared" si="14"/>
        <v>#REF!</v>
      </c>
      <c r="L27" s="103" t="e">
        <f t="shared" si="5"/>
        <v>#REF!</v>
      </c>
      <c r="M27" s="104" t="e">
        <f>#REF!+#REF!</f>
        <v>#REF!</v>
      </c>
      <c r="N27" s="100" t="e">
        <f>#REF!+#REF!</f>
        <v>#REF!</v>
      </c>
      <c r="O27" s="100" t="e">
        <f>#REF!+#REF!</f>
        <v>#REF!</v>
      </c>
      <c r="P27" s="100" t="e">
        <f>#REF!+#REF!</f>
        <v>#REF!</v>
      </c>
      <c r="Q27" s="100" t="e">
        <f>#REF!+#REF!</f>
        <v>#REF!</v>
      </c>
      <c r="R27" s="100" t="e">
        <f>#REF!+#REF!</f>
        <v>#REF!</v>
      </c>
      <c r="S27" s="101" t="e">
        <f t="shared" si="1"/>
        <v>#REF!</v>
      </c>
      <c r="T27" s="102" t="e">
        <f t="shared" si="6"/>
        <v>#REF!</v>
      </c>
      <c r="U27" s="185" t="e">
        <f t="shared" si="7"/>
        <v>#REF!</v>
      </c>
      <c r="V27" s="104" t="e">
        <f>#REF!+#REF!</f>
        <v>#REF!</v>
      </c>
      <c r="W27" s="100" t="e">
        <f>#REF!+#REF!</f>
        <v>#REF!</v>
      </c>
      <c r="X27" s="100" t="e">
        <f>#REF!+#REF!</f>
        <v>#REF!</v>
      </c>
      <c r="Y27" s="100" t="e">
        <f>#REF!+#REF!</f>
        <v>#REF!</v>
      </c>
      <c r="Z27" s="100" t="e">
        <f>#REF!+#REF!</f>
        <v>#REF!</v>
      </c>
      <c r="AA27" s="100" t="e">
        <f>#REF!+#REF!</f>
        <v>#REF!</v>
      </c>
      <c r="AB27" s="101" t="e">
        <f t="shared" si="8"/>
        <v>#REF!</v>
      </c>
      <c r="AC27" s="102" t="e">
        <f t="shared" si="9"/>
        <v>#REF!</v>
      </c>
      <c r="AD27" s="103" t="e">
        <f t="shared" si="10"/>
        <v>#REF!</v>
      </c>
      <c r="AE27" s="104" t="e">
        <f>#REF!+#REF!</f>
        <v>#REF!</v>
      </c>
      <c r="AF27" s="100" t="e">
        <f>#REF!+#REF!</f>
        <v>#REF!</v>
      </c>
      <c r="AG27" s="100" t="e">
        <f>#REF!+#REF!</f>
        <v>#REF!</v>
      </c>
      <c r="AH27" s="100" t="e">
        <f>#REF!+#REF!</f>
        <v>#REF!</v>
      </c>
      <c r="AI27" s="100" t="e">
        <f>#REF!+#REF!</f>
        <v>#REF!</v>
      </c>
      <c r="AJ27" s="100" t="e">
        <f>#REF!+#REF!</f>
        <v>#REF!</v>
      </c>
      <c r="AK27" s="100" t="e">
        <f>#REF!+#REF!</f>
        <v>#REF!</v>
      </c>
      <c r="AL27" s="100" t="e">
        <f>#REF!+#REF!</f>
        <v>#REF!</v>
      </c>
      <c r="AM27" s="101" t="e">
        <f t="shared" si="11"/>
        <v>#REF!</v>
      </c>
      <c r="AN27" s="102" t="e">
        <f t="shared" si="15"/>
        <v>#REF!</v>
      </c>
      <c r="AO27" s="102" t="e">
        <f t="shared" si="12"/>
        <v>#REF!</v>
      </c>
      <c r="AP27" s="102" t="e">
        <f t="shared" si="3"/>
        <v>#REF!</v>
      </c>
      <c r="AQ27" s="160"/>
      <c r="AR27" s="161"/>
      <c r="AS27" s="161"/>
      <c r="AT27" s="162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</row>
    <row r="28" spans="1:256" s="110" customFormat="1" ht="24">
      <c r="A28" s="123" t="s">
        <v>87</v>
      </c>
      <c r="B28" s="336"/>
      <c r="C28" s="99" t="e">
        <f>#REF!</f>
        <v>#REF!</v>
      </c>
      <c r="D28" s="104" t="e">
        <f>#REF!+#REF!</f>
        <v>#REF!</v>
      </c>
      <c r="E28" s="100" t="e">
        <f>#REF!+#REF!</f>
        <v>#REF!</v>
      </c>
      <c r="F28" s="100" t="e">
        <f>#REF!+#REF!</f>
        <v>#REF!</v>
      </c>
      <c r="G28" s="100" t="e">
        <f>#REF!+#REF!</f>
        <v>#REF!</v>
      </c>
      <c r="H28" s="100" t="e">
        <f>#REF!+#REF!</f>
        <v>#REF!</v>
      </c>
      <c r="I28" s="100" t="e">
        <f>#REF!+#REF!</f>
        <v>#REF!</v>
      </c>
      <c r="J28" s="101" t="e">
        <f t="shared" si="4"/>
        <v>#REF!</v>
      </c>
      <c r="K28" s="102" t="e">
        <f t="shared" si="14"/>
        <v>#REF!</v>
      </c>
      <c r="L28" s="103" t="e">
        <f t="shared" si="5"/>
        <v>#REF!</v>
      </c>
      <c r="M28" s="104" t="e">
        <f>#REF!+#REF!</f>
        <v>#REF!</v>
      </c>
      <c r="N28" s="100" t="e">
        <f>#REF!+#REF!</f>
        <v>#REF!</v>
      </c>
      <c r="O28" s="100" t="e">
        <f>#REF!+#REF!</f>
        <v>#REF!</v>
      </c>
      <c r="P28" s="100" t="e">
        <f>#REF!+#REF!</f>
        <v>#REF!</v>
      </c>
      <c r="Q28" s="100" t="e">
        <f>#REF!+#REF!</f>
        <v>#REF!</v>
      </c>
      <c r="R28" s="100" t="e">
        <f>#REF!+#REF!</f>
        <v>#REF!</v>
      </c>
      <c r="S28" s="101" t="e">
        <f t="shared" si="1"/>
        <v>#REF!</v>
      </c>
      <c r="T28" s="102" t="e">
        <f t="shared" si="6"/>
        <v>#REF!</v>
      </c>
      <c r="U28" s="185" t="e">
        <f t="shared" si="7"/>
        <v>#REF!</v>
      </c>
      <c r="V28" s="104" t="e">
        <f>#REF!+#REF!</f>
        <v>#REF!</v>
      </c>
      <c r="W28" s="100" t="e">
        <f>#REF!+#REF!</f>
        <v>#REF!</v>
      </c>
      <c r="X28" s="100" t="e">
        <f>#REF!+#REF!</f>
        <v>#REF!</v>
      </c>
      <c r="Y28" s="100" t="e">
        <f>#REF!+#REF!</f>
        <v>#REF!</v>
      </c>
      <c r="Z28" s="100" t="e">
        <f>#REF!+#REF!</f>
        <v>#REF!</v>
      </c>
      <c r="AA28" s="100" t="e">
        <f>#REF!+#REF!</f>
        <v>#REF!</v>
      </c>
      <c r="AB28" s="101" t="e">
        <f t="shared" si="8"/>
        <v>#REF!</v>
      </c>
      <c r="AC28" s="102" t="e">
        <f t="shared" si="9"/>
        <v>#REF!</v>
      </c>
      <c r="AD28" s="103" t="e">
        <f t="shared" si="10"/>
        <v>#REF!</v>
      </c>
      <c r="AE28" s="104" t="e">
        <f>#REF!+#REF!</f>
        <v>#REF!</v>
      </c>
      <c r="AF28" s="100" t="e">
        <f>#REF!+#REF!</f>
        <v>#REF!</v>
      </c>
      <c r="AG28" s="100" t="e">
        <f>#REF!+#REF!</f>
        <v>#REF!</v>
      </c>
      <c r="AH28" s="100" t="e">
        <f>#REF!+#REF!</f>
        <v>#REF!</v>
      </c>
      <c r="AI28" s="100" t="e">
        <f>#REF!+#REF!</f>
        <v>#REF!</v>
      </c>
      <c r="AJ28" s="100" t="e">
        <f>#REF!+#REF!</f>
        <v>#REF!</v>
      </c>
      <c r="AK28" s="100" t="e">
        <f>#REF!+#REF!</f>
        <v>#REF!</v>
      </c>
      <c r="AL28" s="100" t="e">
        <f>#REF!+#REF!</f>
        <v>#REF!</v>
      </c>
      <c r="AM28" s="101" t="e">
        <f t="shared" si="11"/>
        <v>#REF!</v>
      </c>
      <c r="AN28" s="102" t="e">
        <f t="shared" si="15"/>
        <v>#REF!</v>
      </c>
      <c r="AO28" s="102" t="e">
        <f t="shared" si="12"/>
        <v>#REF!</v>
      </c>
      <c r="AP28" s="102" t="e">
        <f t="shared" si="3"/>
        <v>#REF!</v>
      </c>
      <c r="AQ28" s="160"/>
      <c r="AR28" s="161"/>
      <c r="AS28" s="161"/>
      <c r="AT28" s="162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</row>
    <row r="29" spans="1:256" s="106" customFormat="1" ht="21" customHeight="1" collapsed="1">
      <c r="A29" s="131" t="s">
        <v>90</v>
      </c>
      <c r="B29" s="129">
        <v>343</v>
      </c>
      <c r="C29" s="99" t="e">
        <f>#REF!+#REF!+#REF!</f>
        <v>#REF!</v>
      </c>
      <c r="D29" s="104" t="e">
        <f>#REF!+#REF!</f>
        <v>#REF!</v>
      </c>
      <c r="E29" s="177" t="e">
        <f>#REF!+#REF!</f>
        <v>#REF!</v>
      </c>
      <c r="F29" s="177" t="e">
        <f>#REF!+#REF!</f>
        <v>#REF!</v>
      </c>
      <c r="G29" s="104" t="e">
        <f>#REF!+#REF!</f>
        <v>#REF!</v>
      </c>
      <c r="H29" s="104" t="e">
        <f>#REF!+#REF!</f>
        <v>#REF!</v>
      </c>
      <c r="I29" s="177" t="e">
        <f>#REF!+#REF!</f>
        <v>#REF!</v>
      </c>
      <c r="J29" s="101" t="e">
        <f>C29-SUM(D29:I29)</f>
        <v>#REF!</v>
      </c>
      <c r="K29" s="102" t="e">
        <f>SUM(D29:I29)</f>
        <v>#REF!</v>
      </c>
      <c r="L29" s="103" t="e">
        <f>C29-K29</f>
        <v>#REF!</v>
      </c>
      <c r="M29" s="104" t="e">
        <f>#REF!+#REF!</f>
        <v>#REF!</v>
      </c>
      <c r="N29" s="177" t="e">
        <f>#REF!+#REF!</f>
        <v>#REF!</v>
      </c>
      <c r="O29" s="177" t="e">
        <f>#REF!+#REF!</f>
        <v>#REF!</v>
      </c>
      <c r="P29" s="104" t="e">
        <f>#REF!+#REF!</f>
        <v>#REF!</v>
      </c>
      <c r="Q29" s="104" t="e">
        <f>#REF!+#REF!</f>
        <v>#REF!</v>
      </c>
      <c r="R29" s="177" t="e">
        <f>#REF!+#REF!</f>
        <v>#REF!</v>
      </c>
      <c r="S29" s="108" t="e">
        <f t="shared" si="1"/>
        <v>#REF!</v>
      </c>
      <c r="T29" s="102" t="e">
        <f>SUM(M29:R29)</f>
        <v>#REF!</v>
      </c>
      <c r="U29" s="185" t="e">
        <f>L29-T29</f>
        <v>#REF!</v>
      </c>
      <c r="V29" s="104" t="e">
        <f>#REF!+#REF!</f>
        <v>#REF!</v>
      </c>
      <c r="W29" s="177" t="e">
        <f>#REF!+#REF!</f>
        <v>#REF!</v>
      </c>
      <c r="X29" s="177" t="e">
        <f>#REF!+#REF!</f>
        <v>#REF!</v>
      </c>
      <c r="Y29" s="104" t="e">
        <f>#REF!+#REF!</f>
        <v>#REF!</v>
      </c>
      <c r="Z29" s="104" t="e">
        <f>#REF!+#REF!</f>
        <v>#REF!</v>
      </c>
      <c r="AA29" s="177" t="e">
        <f>#REF!+#REF!</f>
        <v>#REF!</v>
      </c>
      <c r="AB29" s="108" t="e">
        <f aca="true" t="shared" si="16" ref="AB29:AB35">U29-SUM(V29:AA29)</f>
        <v>#REF!</v>
      </c>
      <c r="AC29" s="102" t="e">
        <f>SUM(V29:AA29)</f>
        <v>#REF!</v>
      </c>
      <c r="AD29" s="103" t="e">
        <f>U29-AC29</f>
        <v>#REF!</v>
      </c>
      <c r="AE29" s="104" t="e">
        <f>#REF!+#REF!</f>
        <v>#REF!</v>
      </c>
      <c r="AF29" s="177" t="e">
        <f>#REF!+#REF!</f>
        <v>#REF!</v>
      </c>
      <c r="AG29" s="177" t="e">
        <f>#REF!+#REF!</f>
        <v>#REF!</v>
      </c>
      <c r="AH29" s="104" t="e">
        <f>#REF!+#REF!</f>
        <v>#REF!</v>
      </c>
      <c r="AI29" s="104" t="e">
        <f>#REF!+#REF!</f>
        <v>#REF!</v>
      </c>
      <c r="AJ29" s="177" t="e">
        <f>#REF!+#REF!</f>
        <v>#REF!</v>
      </c>
      <c r="AK29" s="177" t="e">
        <f>#REF!+#REF!</f>
        <v>#REF!</v>
      </c>
      <c r="AL29" s="177" t="e">
        <f>#REF!+#REF!</f>
        <v>#REF!</v>
      </c>
      <c r="AM29" s="108" t="e">
        <f>AD29-SUM(AE29:AL29)</f>
        <v>#REF!</v>
      </c>
      <c r="AN29" s="102" t="e">
        <f t="shared" si="15"/>
        <v>#REF!</v>
      </c>
      <c r="AO29" s="102" t="e">
        <f>K29+T29+AC29+AN29</f>
        <v>#REF!</v>
      </c>
      <c r="AP29" s="102" t="e">
        <f t="shared" si="3"/>
        <v>#REF!</v>
      </c>
      <c r="AQ29" s="160"/>
      <c r="AR29" s="161"/>
      <c r="AS29" s="161"/>
      <c r="AT29" s="162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56" s="106" customFormat="1" ht="20.25" customHeight="1" collapsed="1">
      <c r="A30" s="131" t="s">
        <v>91</v>
      </c>
      <c r="B30" s="129">
        <v>345</v>
      </c>
      <c r="C30" s="99" t="e">
        <f>#REF!+#REF!</f>
        <v>#REF!</v>
      </c>
      <c r="D30" s="104" t="e">
        <f>#REF!+#REF!</f>
        <v>#REF!</v>
      </c>
      <c r="E30" s="177" t="e">
        <f>#REF!+#REF!</f>
        <v>#REF!</v>
      </c>
      <c r="F30" s="177" t="e">
        <f>#REF!+#REF!</f>
        <v>#REF!</v>
      </c>
      <c r="G30" s="104" t="e">
        <f>#REF!+#REF!</f>
        <v>#REF!</v>
      </c>
      <c r="H30" s="104" t="e">
        <f>#REF!+#REF!</f>
        <v>#REF!</v>
      </c>
      <c r="I30" s="177" t="e">
        <f>#REF!+#REF!</f>
        <v>#REF!</v>
      </c>
      <c r="J30" s="101" t="e">
        <f t="shared" si="4"/>
        <v>#REF!</v>
      </c>
      <c r="K30" s="102" t="e">
        <f t="shared" si="14"/>
        <v>#REF!</v>
      </c>
      <c r="L30" s="103" t="e">
        <f t="shared" si="5"/>
        <v>#REF!</v>
      </c>
      <c r="M30" s="104" t="e">
        <f>#REF!+#REF!</f>
        <v>#REF!</v>
      </c>
      <c r="N30" s="177" t="e">
        <f>#REF!+#REF!</f>
        <v>#REF!</v>
      </c>
      <c r="O30" s="177" t="e">
        <f>#REF!+#REF!</f>
        <v>#REF!</v>
      </c>
      <c r="P30" s="104" t="e">
        <f>#REF!+#REF!</f>
        <v>#REF!</v>
      </c>
      <c r="Q30" s="104" t="e">
        <f>#REF!+#REF!</f>
        <v>#REF!</v>
      </c>
      <c r="R30" s="177" t="e">
        <f>#REF!+#REF!</f>
        <v>#REF!</v>
      </c>
      <c r="S30" s="108" t="e">
        <f t="shared" si="1"/>
        <v>#REF!</v>
      </c>
      <c r="T30" s="102" t="e">
        <f t="shared" si="6"/>
        <v>#REF!</v>
      </c>
      <c r="U30" s="185" t="e">
        <f t="shared" si="7"/>
        <v>#REF!</v>
      </c>
      <c r="V30" s="104" t="e">
        <f>#REF!+#REF!</f>
        <v>#REF!</v>
      </c>
      <c r="W30" s="177" t="e">
        <f>#REF!+#REF!</f>
        <v>#REF!</v>
      </c>
      <c r="X30" s="177" t="e">
        <f>#REF!+#REF!</f>
        <v>#REF!</v>
      </c>
      <c r="Y30" s="104" t="e">
        <f>#REF!+#REF!</f>
        <v>#REF!</v>
      </c>
      <c r="Z30" s="104" t="e">
        <f>#REF!+#REF!</f>
        <v>#REF!</v>
      </c>
      <c r="AA30" s="177" t="e">
        <f>#REF!+#REF!</f>
        <v>#REF!</v>
      </c>
      <c r="AB30" s="108" t="e">
        <f t="shared" si="16"/>
        <v>#REF!</v>
      </c>
      <c r="AC30" s="102" t="e">
        <f t="shared" si="9"/>
        <v>#REF!</v>
      </c>
      <c r="AD30" s="103" t="e">
        <f t="shared" si="10"/>
        <v>#REF!</v>
      </c>
      <c r="AE30" s="104" t="e">
        <f>#REF!+#REF!</f>
        <v>#REF!</v>
      </c>
      <c r="AF30" s="177" t="e">
        <f>#REF!+#REF!</f>
        <v>#REF!</v>
      </c>
      <c r="AG30" s="177" t="e">
        <f>#REF!+#REF!</f>
        <v>#REF!</v>
      </c>
      <c r="AH30" s="104" t="e">
        <f>#REF!+#REF!</f>
        <v>#REF!</v>
      </c>
      <c r="AI30" s="104" t="e">
        <f>#REF!+#REF!</f>
        <v>#REF!</v>
      </c>
      <c r="AJ30" s="177" t="e">
        <f>#REF!+#REF!</f>
        <v>#REF!</v>
      </c>
      <c r="AK30" s="177" t="e">
        <f>#REF!+#REF!</f>
        <v>#REF!</v>
      </c>
      <c r="AL30" s="177" t="e">
        <f>#REF!+#REF!</f>
        <v>#REF!</v>
      </c>
      <c r="AM30" s="108" t="e">
        <f t="shared" si="11"/>
        <v>#REF!</v>
      </c>
      <c r="AN30" s="102" t="e">
        <f t="shared" si="15"/>
        <v>#REF!</v>
      </c>
      <c r="AO30" s="102" t="e">
        <f t="shared" si="12"/>
        <v>#REF!</v>
      </c>
      <c r="AP30" s="102" t="e">
        <f t="shared" si="3"/>
        <v>#REF!</v>
      </c>
      <c r="AQ30" s="160"/>
      <c r="AR30" s="161"/>
      <c r="AS30" s="161"/>
      <c r="AT30" s="162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  <c r="IV30" s="143"/>
    </row>
    <row r="31" spans="1:256" s="110" customFormat="1" ht="25.5">
      <c r="A31" s="140" t="s">
        <v>92</v>
      </c>
      <c r="B31" s="136">
        <v>346</v>
      </c>
      <c r="C31" s="99" t="e">
        <f>#REF!+#REF!</f>
        <v>#REF!</v>
      </c>
      <c r="D31" s="104" t="e">
        <f>#REF!+#REF!</f>
        <v>#REF!</v>
      </c>
      <c r="E31" s="100" t="e">
        <f>#REF!+#REF!</f>
        <v>#REF!</v>
      </c>
      <c r="F31" s="100" t="e">
        <f>#REF!+#REF!</f>
        <v>#REF!</v>
      </c>
      <c r="G31" s="100" t="e">
        <f>#REF!+#REF!</f>
        <v>#REF!</v>
      </c>
      <c r="H31" s="100" t="e">
        <f>#REF!+#REF!</f>
        <v>#REF!</v>
      </c>
      <c r="I31" s="100" t="e">
        <f>#REF!+#REF!</f>
        <v>#REF!</v>
      </c>
      <c r="J31" s="101" t="e">
        <f t="shared" si="4"/>
        <v>#REF!</v>
      </c>
      <c r="K31" s="102" t="e">
        <f>SUM(D31:I31)</f>
        <v>#REF!</v>
      </c>
      <c r="L31" s="103" t="e">
        <f t="shared" si="5"/>
        <v>#REF!</v>
      </c>
      <c r="M31" s="104" t="e">
        <f>#REF!+#REF!</f>
        <v>#REF!</v>
      </c>
      <c r="N31" s="100" t="e">
        <f>#REF!+#REF!</f>
        <v>#REF!</v>
      </c>
      <c r="O31" s="100" t="e">
        <f>#REF!+#REF!</f>
        <v>#REF!</v>
      </c>
      <c r="P31" s="100" t="e">
        <f>#REF!+#REF!</f>
        <v>#REF!</v>
      </c>
      <c r="Q31" s="100" t="e">
        <f>#REF!+#REF!</f>
        <v>#REF!</v>
      </c>
      <c r="R31" s="100" t="e">
        <f>#REF!+#REF!</f>
        <v>#REF!</v>
      </c>
      <c r="S31" s="101" t="e">
        <f t="shared" si="1"/>
        <v>#REF!</v>
      </c>
      <c r="T31" s="102" t="e">
        <f t="shared" si="6"/>
        <v>#REF!</v>
      </c>
      <c r="U31" s="185" t="e">
        <f t="shared" si="7"/>
        <v>#REF!</v>
      </c>
      <c r="V31" s="104" t="e">
        <f>#REF!+#REF!</f>
        <v>#REF!</v>
      </c>
      <c r="W31" s="100" t="e">
        <f>#REF!+#REF!</f>
        <v>#REF!</v>
      </c>
      <c r="X31" s="100" t="e">
        <f>#REF!+#REF!</f>
        <v>#REF!</v>
      </c>
      <c r="Y31" s="100" t="e">
        <f>#REF!+#REF!</f>
        <v>#REF!</v>
      </c>
      <c r="Z31" s="100" t="e">
        <f>#REF!+#REF!</f>
        <v>#REF!</v>
      </c>
      <c r="AA31" s="100" t="e">
        <f>#REF!+#REF!</f>
        <v>#REF!</v>
      </c>
      <c r="AB31" s="101" t="e">
        <f t="shared" si="16"/>
        <v>#REF!</v>
      </c>
      <c r="AC31" s="102" t="e">
        <f t="shared" si="9"/>
        <v>#REF!</v>
      </c>
      <c r="AD31" s="103" t="e">
        <f t="shared" si="10"/>
        <v>#REF!</v>
      </c>
      <c r="AE31" s="104" t="e">
        <f>#REF!+#REF!</f>
        <v>#REF!</v>
      </c>
      <c r="AF31" s="100" t="e">
        <f>#REF!+#REF!</f>
        <v>#REF!</v>
      </c>
      <c r="AG31" s="100" t="e">
        <f>#REF!+#REF!</f>
        <v>#REF!</v>
      </c>
      <c r="AH31" s="100" t="e">
        <f>#REF!+#REF!</f>
        <v>#REF!</v>
      </c>
      <c r="AI31" s="100" t="e">
        <f>#REF!+#REF!</f>
        <v>#REF!</v>
      </c>
      <c r="AJ31" s="100" t="e">
        <f>#REF!+#REF!</f>
        <v>#REF!</v>
      </c>
      <c r="AK31" s="100" t="e">
        <f>#REF!+#REF!</f>
        <v>#REF!</v>
      </c>
      <c r="AL31" s="100" t="e">
        <f>#REF!+#REF!</f>
        <v>#REF!</v>
      </c>
      <c r="AM31" s="101" t="e">
        <f t="shared" si="11"/>
        <v>#REF!</v>
      </c>
      <c r="AN31" s="102" t="e">
        <f>SUM(AE31:AK31)</f>
        <v>#REF!</v>
      </c>
      <c r="AO31" s="102" t="e">
        <f t="shared" si="12"/>
        <v>#REF!</v>
      </c>
      <c r="AP31" s="102" t="e">
        <f t="shared" si="3"/>
        <v>#REF!</v>
      </c>
      <c r="AQ31" s="160"/>
      <c r="AR31" s="161"/>
      <c r="AS31" s="161"/>
      <c r="AT31" s="162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</row>
    <row r="32" spans="1:256" s="110" customFormat="1" ht="22.5">
      <c r="A32" s="140" t="s">
        <v>114</v>
      </c>
      <c r="B32" s="136">
        <v>349</v>
      </c>
      <c r="C32" s="99" t="e">
        <f>#REF!</f>
        <v>#REF!</v>
      </c>
      <c r="D32" s="104" t="e">
        <f>#REF!+#REF!</f>
        <v>#REF!</v>
      </c>
      <c r="E32" s="100" t="e">
        <f>#REF!+#REF!</f>
        <v>#REF!</v>
      </c>
      <c r="F32" s="100" t="e">
        <f>#REF!+#REF!</f>
        <v>#REF!</v>
      </c>
      <c r="G32" s="100" t="e">
        <f>#REF!+#REF!</f>
        <v>#REF!</v>
      </c>
      <c r="H32" s="100" t="e">
        <f>#REF!+#REF!</f>
        <v>#REF!</v>
      </c>
      <c r="I32" s="100" t="e">
        <f>#REF!+#REF!</f>
        <v>#REF!</v>
      </c>
      <c r="J32" s="101" t="e">
        <f t="shared" si="4"/>
        <v>#REF!</v>
      </c>
      <c r="K32" s="102" t="e">
        <f>SUM(D32:I32)</f>
        <v>#REF!</v>
      </c>
      <c r="L32" s="103" t="e">
        <f>C32-K32</f>
        <v>#REF!</v>
      </c>
      <c r="M32" s="104" t="e">
        <f>#REF!+#REF!</f>
        <v>#REF!</v>
      </c>
      <c r="N32" s="100" t="e">
        <f>#REF!+#REF!</f>
        <v>#REF!</v>
      </c>
      <c r="O32" s="100" t="e">
        <f>#REF!+#REF!</f>
        <v>#REF!</v>
      </c>
      <c r="P32" s="100" t="e">
        <f>#REF!+#REF!</f>
        <v>#REF!</v>
      </c>
      <c r="Q32" s="100" t="e">
        <f>#REF!+#REF!</f>
        <v>#REF!</v>
      </c>
      <c r="R32" s="100" t="e">
        <f>#REF!+#REF!</f>
        <v>#REF!</v>
      </c>
      <c r="S32" s="101" t="e">
        <f t="shared" si="1"/>
        <v>#REF!</v>
      </c>
      <c r="T32" s="102" t="e">
        <f>SUM(M32:R32)</f>
        <v>#REF!</v>
      </c>
      <c r="U32" s="185" t="e">
        <f>L32-T32</f>
        <v>#REF!</v>
      </c>
      <c r="V32" s="104" t="e">
        <f>#REF!+#REF!</f>
        <v>#REF!</v>
      </c>
      <c r="W32" s="100" t="e">
        <f>#REF!+#REF!</f>
        <v>#REF!</v>
      </c>
      <c r="X32" s="100" t="e">
        <f>#REF!+#REF!</f>
        <v>#REF!</v>
      </c>
      <c r="Y32" s="100" t="e">
        <f>#REF!+#REF!</f>
        <v>#REF!</v>
      </c>
      <c r="Z32" s="100" t="e">
        <f>#REF!+#REF!</f>
        <v>#REF!</v>
      </c>
      <c r="AA32" s="100" t="e">
        <f>#REF!+#REF!</f>
        <v>#REF!</v>
      </c>
      <c r="AB32" s="101" t="e">
        <f t="shared" si="16"/>
        <v>#REF!</v>
      </c>
      <c r="AC32" s="102" t="e">
        <f>SUM(V32:AA32)</f>
        <v>#REF!</v>
      </c>
      <c r="AD32" s="103" t="e">
        <f>U32-AC32</f>
        <v>#REF!</v>
      </c>
      <c r="AE32" s="104" t="e">
        <f>#REF!+#REF!</f>
        <v>#REF!</v>
      </c>
      <c r="AF32" s="100" t="e">
        <f>#REF!+#REF!</f>
        <v>#REF!</v>
      </c>
      <c r="AG32" s="100" t="e">
        <f>#REF!+#REF!</f>
        <v>#REF!</v>
      </c>
      <c r="AH32" s="100" t="e">
        <f>#REF!+#REF!</f>
        <v>#REF!</v>
      </c>
      <c r="AI32" s="100" t="e">
        <f>#REF!+#REF!</f>
        <v>#REF!</v>
      </c>
      <c r="AJ32" s="100" t="e">
        <f>#REF!+#REF!</f>
        <v>#REF!</v>
      </c>
      <c r="AK32" s="100" t="e">
        <f>#REF!+#REF!</f>
        <v>#REF!</v>
      </c>
      <c r="AL32" s="100" t="e">
        <f>#REF!+#REF!</f>
        <v>#REF!</v>
      </c>
      <c r="AM32" s="101" t="e">
        <f>AD32-SUM(AE32:AL32)</f>
        <v>#REF!</v>
      </c>
      <c r="AN32" s="102" t="e">
        <f>SUM(AE32:AK32)</f>
        <v>#REF!</v>
      </c>
      <c r="AO32" s="102" t="e">
        <f>K32+T32+AC32+AN32</f>
        <v>#REF!</v>
      </c>
      <c r="AP32" s="102"/>
      <c r="AQ32" s="160"/>
      <c r="AR32" s="161"/>
      <c r="AS32" s="161"/>
      <c r="AT32" s="162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</row>
    <row r="33" spans="1:256" s="110" customFormat="1" ht="15">
      <c r="A33" s="140" t="s">
        <v>115</v>
      </c>
      <c r="B33" s="136">
        <v>350</v>
      </c>
      <c r="C33" s="99" t="e">
        <f>#REF!</f>
        <v>#REF!</v>
      </c>
      <c r="D33" s="104" t="e">
        <f>#REF!+#REF!</f>
        <v>#REF!</v>
      </c>
      <c r="E33" s="100" t="e">
        <f>#REF!+#REF!</f>
        <v>#REF!</v>
      </c>
      <c r="F33" s="100" t="e">
        <f>#REF!+#REF!</f>
        <v>#REF!</v>
      </c>
      <c r="G33" s="100" t="e">
        <f>#REF!+#REF!</f>
        <v>#REF!</v>
      </c>
      <c r="H33" s="100" t="e">
        <f>#REF!+#REF!</f>
        <v>#REF!</v>
      </c>
      <c r="I33" s="100" t="e">
        <f>#REF!+#REF!</f>
        <v>#REF!</v>
      </c>
      <c r="J33" s="101" t="e">
        <f>C33-SUM(D33:I33)</f>
        <v>#REF!</v>
      </c>
      <c r="K33" s="102" t="e">
        <f>SUM(D33:I33)</f>
        <v>#REF!</v>
      </c>
      <c r="L33" s="103" t="e">
        <f>C33-K33</f>
        <v>#REF!</v>
      </c>
      <c r="M33" s="104" t="e">
        <f>#REF!+#REF!</f>
        <v>#REF!</v>
      </c>
      <c r="N33" s="100" t="e">
        <f>#REF!+#REF!</f>
        <v>#REF!</v>
      </c>
      <c r="O33" s="100" t="e">
        <f>#REF!+#REF!</f>
        <v>#REF!</v>
      </c>
      <c r="P33" s="100" t="e">
        <f>#REF!+#REF!</f>
        <v>#REF!</v>
      </c>
      <c r="Q33" s="100" t="e">
        <f>#REF!+#REF!</f>
        <v>#REF!</v>
      </c>
      <c r="R33" s="100" t="e">
        <f>#REF!+#REF!</f>
        <v>#REF!</v>
      </c>
      <c r="S33" s="101" t="e">
        <f t="shared" si="1"/>
        <v>#REF!</v>
      </c>
      <c r="T33" s="102" t="e">
        <f>SUM(M33:R33)</f>
        <v>#REF!</v>
      </c>
      <c r="U33" s="185" t="e">
        <f>L33-T33</f>
        <v>#REF!</v>
      </c>
      <c r="V33" s="104" t="e">
        <f>#REF!+#REF!</f>
        <v>#REF!</v>
      </c>
      <c r="W33" s="100" t="e">
        <f>#REF!+#REF!</f>
        <v>#REF!</v>
      </c>
      <c r="X33" s="100" t="e">
        <f>#REF!+#REF!</f>
        <v>#REF!</v>
      </c>
      <c r="Y33" s="100" t="e">
        <f>#REF!+#REF!</f>
        <v>#REF!</v>
      </c>
      <c r="Z33" s="100" t="e">
        <f>#REF!+#REF!</f>
        <v>#REF!</v>
      </c>
      <c r="AA33" s="100" t="e">
        <f>#REF!+#REF!</f>
        <v>#REF!</v>
      </c>
      <c r="AB33" s="101" t="e">
        <f t="shared" si="16"/>
        <v>#REF!</v>
      </c>
      <c r="AC33" s="102" t="e">
        <f>SUM(V33:AA33)</f>
        <v>#REF!</v>
      </c>
      <c r="AD33" s="103" t="e">
        <f>U33-AC33</f>
        <v>#REF!</v>
      </c>
      <c r="AE33" s="104" t="e">
        <f>#REF!+#REF!</f>
        <v>#REF!</v>
      </c>
      <c r="AF33" s="100" t="e">
        <f>#REF!+#REF!</f>
        <v>#REF!</v>
      </c>
      <c r="AG33" s="100" t="e">
        <f>#REF!+#REF!</f>
        <v>#REF!</v>
      </c>
      <c r="AH33" s="100" t="e">
        <f>#REF!+#REF!</f>
        <v>#REF!</v>
      </c>
      <c r="AI33" s="100" t="e">
        <f>#REF!+#REF!</f>
        <v>#REF!</v>
      </c>
      <c r="AJ33" s="100" t="e">
        <f>#REF!+#REF!</f>
        <v>#REF!</v>
      </c>
      <c r="AK33" s="100" t="e">
        <f>#REF!+#REF!</f>
        <v>#REF!</v>
      </c>
      <c r="AL33" s="100" t="e">
        <f>#REF!+#REF!</f>
        <v>#REF!</v>
      </c>
      <c r="AM33" s="101" t="e">
        <f>AD33-SUM(AE33:AL33)</f>
        <v>#REF!</v>
      </c>
      <c r="AN33" s="102" t="e">
        <f>SUM(AE33:AK33)</f>
        <v>#REF!</v>
      </c>
      <c r="AO33" s="102" t="e">
        <f>K33+T33+AC33+AN33</f>
        <v>#REF!</v>
      </c>
      <c r="AP33" s="102" t="e">
        <f>(K33+T33+AC33+AN33)/C33*100</f>
        <v>#REF!</v>
      </c>
      <c r="AQ33" s="160"/>
      <c r="AR33" s="161"/>
      <c r="AS33" s="161"/>
      <c r="AT33" s="162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</row>
    <row r="34" spans="1:256" s="110" customFormat="1" ht="16.5" customHeight="1">
      <c r="A34" s="126" t="s">
        <v>120</v>
      </c>
      <c r="B34" s="127">
        <v>291</v>
      </c>
      <c r="C34" s="99" t="e">
        <f>#REF!+#REF!+#REF!+#REF!</f>
        <v>#REF!</v>
      </c>
      <c r="D34" s="100" t="e">
        <f>#REF!+#REF!</f>
        <v>#REF!</v>
      </c>
      <c r="E34" s="100" t="e">
        <f>#REF!+#REF!</f>
        <v>#REF!</v>
      </c>
      <c r="F34" s="100" t="e">
        <f>#REF!+#REF!</f>
        <v>#REF!</v>
      </c>
      <c r="G34" s="100" t="e">
        <f>#REF!+#REF!</f>
        <v>#REF!</v>
      </c>
      <c r="H34" s="100" t="e">
        <f>#REF!+#REF!</f>
        <v>#REF!</v>
      </c>
      <c r="I34" s="100" t="e">
        <f>#REF!+#REF!</f>
        <v>#REF!</v>
      </c>
      <c r="J34" s="101" t="e">
        <f>C34-SUM(D34:I34)</f>
        <v>#REF!</v>
      </c>
      <c r="K34" s="102" t="e">
        <f>SUM(D34:I34)</f>
        <v>#REF!</v>
      </c>
      <c r="L34" s="103" t="e">
        <f>C34-K34</f>
        <v>#REF!</v>
      </c>
      <c r="M34" s="100"/>
      <c r="N34" s="100"/>
      <c r="O34" s="100"/>
      <c r="P34" s="100"/>
      <c r="Q34" s="100"/>
      <c r="R34" s="100"/>
      <c r="S34" s="101" t="e">
        <f t="shared" si="1"/>
        <v>#REF!</v>
      </c>
      <c r="T34" s="102">
        <f>SUM(M34:R34)</f>
        <v>0</v>
      </c>
      <c r="U34" s="185" t="e">
        <f>L34-T34</f>
        <v>#REF!</v>
      </c>
      <c r="V34" s="100"/>
      <c r="W34" s="104"/>
      <c r="X34" s="104"/>
      <c r="Y34" s="104"/>
      <c r="Z34" s="104"/>
      <c r="AA34" s="100"/>
      <c r="AB34" s="101" t="e">
        <f t="shared" si="16"/>
        <v>#REF!</v>
      </c>
      <c r="AC34" s="102">
        <f>SUM(V34:AA34)</f>
        <v>0</v>
      </c>
      <c r="AD34" s="103" t="e">
        <f>U34-AC34</f>
        <v>#REF!</v>
      </c>
      <c r="AE34" s="104"/>
      <c r="AF34" s="104"/>
      <c r="AG34" s="104"/>
      <c r="AH34" s="104"/>
      <c r="AI34" s="104"/>
      <c r="AJ34" s="105"/>
      <c r="AK34" s="105"/>
      <c r="AL34" s="105"/>
      <c r="AM34" s="101" t="e">
        <f>AD34-SUM(AE34:AL34)</f>
        <v>#REF!</v>
      </c>
      <c r="AN34" s="102">
        <f>SUM(AE34:AK34)</f>
        <v>0</v>
      </c>
      <c r="AO34" s="102" t="e">
        <f>K34+T34+AC34+AN34</f>
        <v>#REF!</v>
      </c>
      <c r="AP34" s="102" t="e">
        <f>(K34+T34+AC34+AN34)/C34*100</f>
        <v>#REF!</v>
      </c>
      <c r="AQ34" s="160"/>
      <c r="AR34" s="161"/>
      <c r="AS34" s="161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  <c r="IU34" s="143"/>
      <c r="IV34" s="143"/>
    </row>
    <row r="35" spans="1:256" s="110" customFormat="1" ht="15">
      <c r="A35" s="126" t="s">
        <v>41</v>
      </c>
      <c r="B35" s="127">
        <v>292</v>
      </c>
      <c r="C35" s="99" t="e">
        <f>#REF!+#REF!</f>
        <v>#REF!</v>
      </c>
      <c r="D35" s="100" t="e">
        <f>#REF!+#REF!</f>
        <v>#REF!</v>
      </c>
      <c r="E35" s="100" t="e">
        <f>#REF!+#REF!</f>
        <v>#REF!</v>
      </c>
      <c r="F35" s="100" t="e">
        <f>#REF!+#REF!</f>
        <v>#REF!</v>
      </c>
      <c r="G35" s="100" t="e">
        <f>#REF!+#REF!</f>
        <v>#REF!</v>
      </c>
      <c r="H35" s="100" t="e">
        <f>#REF!+#REF!</f>
        <v>#REF!</v>
      </c>
      <c r="I35" s="100" t="e">
        <f>#REF!+#REF!</f>
        <v>#REF!</v>
      </c>
      <c r="J35" s="101" t="e">
        <f>C35-SUM(D35:I35)</f>
        <v>#REF!</v>
      </c>
      <c r="K35" s="102" t="e">
        <f>SUM(D35:I35)</f>
        <v>#REF!</v>
      </c>
      <c r="L35" s="103" t="e">
        <f>C35-K35</f>
        <v>#REF!</v>
      </c>
      <c r="M35" s="100" t="e">
        <f>#REF!+#REF!</f>
        <v>#REF!</v>
      </c>
      <c r="N35" s="100" t="e">
        <f>#REF!+#REF!</f>
        <v>#REF!</v>
      </c>
      <c r="O35" s="100" t="e">
        <f>#REF!+#REF!</f>
        <v>#REF!</v>
      </c>
      <c r="P35" s="100" t="e">
        <f>#REF!+#REF!</f>
        <v>#REF!</v>
      </c>
      <c r="Q35" s="100" t="e">
        <f>#REF!+#REF!</f>
        <v>#REF!</v>
      </c>
      <c r="R35" s="100" t="e">
        <f>#REF!+#REF!</f>
        <v>#REF!</v>
      </c>
      <c r="S35" s="101" t="e">
        <f t="shared" si="1"/>
        <v>#REF!</v>
      </c>
      <c r="T35" s="102" t="e">
        <f>SUM(M35:R35)</f>
        <v>#REF!</v>
      </c>
      <c r="U35" s="185" t="e">
        <f>L35-T35</f>
        <v>#REF!</v>
      </c>
      <c r="V35" s="100" t="e">
        <f>#REF!+#REF!</f>
        <v>#REF!</v>
      </c>
      <c r="W35" s="100" t="e">
        <f>#REF!+#REF!</f>
        <v>#REF!</v>
      </c>
      <c r="X35" s="100" t="e">
        <f>#REF!+#REF!</f>
        <v>#REF!</v>
      </c>
      <c r="Y35" s="100" t="e">
        <f>#REF!+#REF!</f>
        <v>#REF!</v>
      </c>
      <c r="Z35" s="100" t="e">
        <f>#REF!+#REF!</f>
        <v>#REF!</v>
      </c>
      <c r="AA35" s="100" t="e">
        <f>#REF!+#REF!</f>
        <v>#REF!</v>
      </c>
      <c r="AB35" s="101" t="e">
        <f t="shared" si="16"/>
        <v>#REF!</v>
      </c>
      <c r="AC35" s="102" t="e">
        <f>SUM(V35:AA35)</f>
        <v>#REF!</v>
      </c>
      <c r="AD35" s="103" t="e">
        <f>U35-AC35</f>
        <v>#REF!</v>
      </c>
      <c r="AE35" s="100" t="e">
        <f>#REF!+#REF!</f>
        <v>#REF!</v>
      </c>
      <c r="AF35" s="100" t="e">
        <f>#REF!+#REF!</f>
        <v>#REF!</v>
      </c>
      <c r="AG35" s="100" t="e">
        <f>#REF!+#REF!</f>
        <v>#REF!</v>
      </c>
      <c r="AH35" s="100" t="e">
        <f>#REF!+#REF!</f>
        <v>#REF!</v>
      </c>
      <c r="AI35" s="100" t="e">
        <f>#REF!+#REF!</f>
        <v>#REF!</v>
      </c>
      <c r="AJ35" s="100" t="e">
        <f>#REF!+#REF!</f>
        <v>#REF!</v>
      </c>
      <c r="AK35" s="100" t="e">
        <f>#REF!+#REF!</f>
        <v>#REF!</v>
      </c>
      <c r="AL35" s="100" t="e">
        <f>#REF!+#REF!</f>
        <v>#REF!</v>
      </c>
      <c r="AM35" s="101" t="e">
        <f>AD35-SUM(AE35:AL35)</f>
        <v>#REF!</v>
      </c>
      <c r="AN35" s="102" t="e">
        <f>SUM(AE35:AK35)</f>
        <v>#REF!</v>
      </c>
      <c r="AO35" s="102" t="e">
        <f>K35+T35+AC35+AN35</f>
        <v>#REF!</v>
      </c>
      <c r="AP35" s="102" t="e">
        <f>(K35+T35+AC35+AN35)/C35*100</f>
        <v>#REF!</v>
      </c>
      <c r="AQ35" s="160"/>
      <c r="AR35" s="166"/>
      <c r="AS35" s="166"/>
      <c r="AT35" s="162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</row>
    <row r="36" spans="1:256" s="138" customFormat="1" ht="17.25" customHeight="1">
      <c r="A36" s="176" t="s">
        <v>26</v>
      </c>
      <c r="B36" s="182"/>
      <c r="C36" s="180" t="e">
        <f>SUM(C3:C35)</f>
        <v>#REF!</v>
      </c>
      <c r="D36" s="180" t="e">
        <f>SUM(D3:D31)</f>
        <v>#REF!</v>
      </c>
      <c r="E36" s="180" t="e">
        <f aca="true" t="shared" si="17" ref="E36:AO36">SUM(E3:E35)</f>
        <v>#REF!</v>
      </c>
      <c r="F36" s="180" t="e">
        <f t="shared" si="17"/>
        <v>#REF!</v>
      </c>
      <c r="G36" s="180" t="e">
        <f t="shared" si="17"/>
        <v>#REF!</v>
      </c>
      <c r="H36" s="180" t="e">
        <f t="shared" si="17"/>
        <v>#REF!</v>
      </c>
      <c r="I36" s="180" t="e">
        <f t="shared" si="17"/>
        <v>#REF!</v>
      </c>
      <c r="J36" s="181" t="e">
        <f t="shared" si="17"/>
        <v>#REF!</v>
      </c>
      <c r="K36" s="181" t="e">
        <f t="shared" si="17"/>
        <v>#REF!</v>
      </c>
      <c r="L36" s="180" t="e">
        <f t="shared" si="17"/>
        <v>#REF!</v>
      </c>
      <c r="M36" s="180" t="e">
        <f t="shared" si="17"/>
        <v>#REF!</v>
      </c>
      <c r="N36" s="180" t="e">
        <f t="shared" si="17"/>
        <v>#REF!</v>
      </c>
      <c r="O36" s="180" t="e">
        <f t="shared" si="17"/>
        <v>#REF!</v>
      </c>
      <c r="P36" s="180" t="e">
        <f t="shared" si="17"/>
        <v>#REF!</v>
      </c>
      <c r="Q36" s="180" t="e">
        <f t="shared" si="17"/>
        <v>#REF!</v>
      </c>
      <c r="R36" s="180" t="e">
        <f t="shared" si="17"/>
        <v>#REF!</v>
      </c>
      <c r="S36" s="181" t="e">
        <f t="shared" si="17"/>
        <v>#REF!</v>
      </c>
      <c r="T36" s="181" t="e">
        <f t="shared" si="17"/>
        <v>#REF!</v>
      </c>
      <c r="U36" s="180" t="e">
        <f t="shared" si="17"/>
        <v>#REF!</v>
      </c>
      <c r="V36" s="180" t="e">
        <f t="shared" si="17"/>
        <v>#REF!</v>
      </c>
      <c r="W36" s="180" t="e">
        <f t="shared" si="17"/>
        <v>#REF!</v>
      </c>
      <c r="X36" s="180" t="e">
        <f t="shared" si="17"/>
        <v>#REF!</v>
      </c>
      <c r="Y36" s="180" t="e">
        <f t="shared" si="17"/>
        <v>#REF!</v>
      </c>
      <c r="Z36" s="180" t="e">
        <f t="shared" si="17"/>
        <v>#REF!</v>
      </c>
      <c r="AA36" s="180" t="e">
        <f t="shared" si="17"/>
        <v>#REF!</v>
      </c>
      <c r="AB36" s="181" t="e">
        <f t="shared" si="17"/>
        <v>#REF!</v>
      </c>
      <c r="AC36" s="181" t="e">
        <f t="shared" si="17"/>
        <v>#REF!</v>
      </c>
      <c r="AD36" s="180" t="e">
        <f t="shared" si="17"/>
        <v>#REF!</v>
      </c>
      <c r="AE36" s="180" t="e">
        <f t="shared" si="17"/>
        <v>#REF!</v>
      </c>
      <c r="AF36" s="180" t="e">
        <f t="shared" si="17"/>
        <v>#REF!</v>
      </c>
      <c r="AG36" s="180" t="e">
        <f t="shared" si="17"/>
        <v>#REF!</v>
      </c>
      <c r="AH36" s="180" t="e">
        <f t="shared" si="17"/>
        <v>#REF!</v>
      </c>
      <c r="AI36" s="180" t="e">
        <f t="shared" si="17"/>
        <v>#REF!</v>
      </c>
      <c r="AJ36" s="180" t="e">
        <f t="shared" si="17"/>
        <v>#REF!</v>
      </c>
      <c r="AK36" s="180" t="e">
        <f t="shared" si="17"/>
        <v>#REF!</v>
      </c>
      <c r="AL36" s="180" t="e">
        <f t="shared" si="17"/>
        <v>#REF!</v>
      </c>
      <c r="AM36" s="181" t="e">
        <f t="shared" si="17"/>
        <v>#REF!</v>
      </c>
      <c r="AN36" s="181" t="e">
        <f t="shared" si="17"/>
        <v>#REF!</v>
      </c>
      <c r="AO36" s="181" t="e">
        <f t="shared" si="17"/>
        <v>#REF!</v>
      </c>
      <c r="AP36" s="181" t="e">
        <f>(K36+T36+AC36+AN36)/C36*100</f>
        <v>#REF!</v>
      </c>
      <c r="AQ36" s="167"/>
      <c r="AR36" s="168"/>
      <c r="AS36" s="168"/>
      <c r="AT36" s="169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s="281" customFormat="1" ht="32.25" customHeight="1">
      <c r="A37" s="338" t="s">
        <v>101</v>
      </c>
      <c r="B37" s="338"/>
      <c r="C37" s="282"/>
      <c r="D37" s="283"/>
      <c r="E37" s="283"/>
      <c r="F37" s="283"/>
      <c r="G37" s="283"/>
      <c r="H37" s="283"/>
      <c r="I37" s="283"/>
      <c r="J37" s="284"/>
      <c r="K37" s="284"/>
      <c r="L37" s="283"/>
      <c r="M37" s="283"/>
      <c r="N37" s="283"/>
      <c r="O37" s="283"/>
      <c r="P37" s="283"/>
      <c r="Q37" s="283"/>
      <c r="R37" s="283"/>
      <c r="S37" s="284"/>
      <c r="T37" s="284"/>
      <c r="U37" s="283"/>
      <c r="V37" s="283"/>
      <c r="W37" s="283"/>
      <c r="X37" s="283"/>
      <c r="Y37" s="283"/>
      <c r="Z37" s="283"/>
      <c r="AA37" s="283"/>
      <c r="AB37" s="284"/>
      <c r="AC37" s="284"/>
      <c r="AD37" s="283"/>
      <c r="AE37" s="283"/>
      <c r="AF37" s="283"/>
      <c r="AG37" s="283"/>
      <c r="AH37" s="283"/>
      <c r="AI37" s="283"/>
      <c r="AJ37" s="283"/>
      <c r="AK37" s="283"/>
      <c r="AL37" s="283"/>
      <c r="AM37" s="284"/>
      <c r="AN37" s="284"/>
      <c r="AO37" s="283"/>
      <c r="AP37" s="283"/>
      <c r="AQ37" s="278"/>
      <c r="AR37" s="279"/>
      <c r="AS37" s="279"/>
      <c r="AT37" s="278"/>
      <c r="AU37" s="278"/>
      <c r="AV37" s="278"/>
      <c r="AW37" s="280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8"/>
      <c r="EF37" s="278"/>
      <c r="EG37" s="278"/>
      <c r="EH37" s="278"/>
      <c r="EI37" s="278"/>
      <c r="EJ37" s="278"/>
      <c r="EK37" s="278"/>
      <c r="EL37" s="278"/>
      <c r="EM37" s="278"/>
      <c r="EN37" s="278"/>
      <c r="EO37" s="278"/>
      <c r="EP37" s="278"/>
      <c r="EQ37" s="278"/>
      <c r="ER37" s="278"/>
      <c r="ES37" s="278"/>
      <c r="ET37" s="278"/>
      <c r="EU37" s="278"/>
      <c r="EV37" s="278"/>
      <c r="EW37" s="278"/>
      <c r="EX37" s="278"/>
      <c r="EY37" s="278"/>
      <c r="EZ37" s="278"/>
      <c r="FA37" s="278"/>
      <c r="FB37" s="278"/>
      <c r="FC37" s="278"/>
      <c r="FD37" s="278"/>
      <c r="FE37" s="278"/>
      <c r="FF37" s="278"/>
      <c r="FG37" s="278"/>
      <c r="FH37" s="278"/>
      <c r="FI37" s="278"/>
      <c r="FJ37" s="278"/>
      <c r="FK37" s="278"/>
      <c r="FL37" s="278"/>
      <c r="FM37" s="278"/>
      <c r="FN37" s="278"/>
      <c r="FO37" s="278"/>
      <c r="FP37" s="278"/>
      <c r="FQ37" s="278"/>
      <c r="FR37" s="278"/>
      <c r="FS37" s="278"/>
      <c r="FT37" s="278"/>
      <c r="FU37" s="278"/>
      <c r="FV37" s="278"/>
      <c r="FW37" s="278"/>
      <c r="FX37" s="278"/>
      <c r="FY37" s="278"/>
      <c r="FZ37" s="278"/>
      <c r="GA37" s="278"/>
      <c r="GB37" s="278"/>
      <c r="GC37" s="278"/>
      <c r="GD37" s="278"/>
      <c r="GE37" s="278"/>
      <c r="GF37" s="278"/>
      <c r="GG37" s="278"/>
      <c r="GH37" s="278"/>
      <c r="GI37" s="278"/>
      <c r="GJ37" s="278"/>
      <c r="GK37" s="278"/>
      <c r="GL37" s="278"/>
      <c r="GM37" s="278"/>
      <c r="GN37" s="278"/>
      <c r="GO37" s="278"/>
      <c r="GP37" s="278"/>
      <c r="GQ37" s="278"/>
      <c r="GR37" s="278"/>
      <c r="GS37" s="278"/>
      <c r="GT37" s="278"/>
      <c r="GU37" s="278"/>
      <c r="GV37" s="278"/>
      <c r="GW37" s="278"/>
      <c r="GX37" s="278"/>
      <c r="GY37" s="278"/>
      <c r="GZ37" s="278"/>
      <c r="HA37" s="278"/>
      <c r="HB37" s="278"/>
      <c r="HC37" s="278"/>
      <c r="HD37" s="278"/>
      <c r="HE37" s="278"/>
      <c r="HF37" s="278"/>
      <c r="HG37" s="278"/>
      <c r="HH37" s="278"/>
      <c r="HI37" s="278"/>
      <c r="HJ37" s="278"/>
      <c r="HK37" s="278"/>
      <c r="HL37" s="278"/>
      <c r="HM37" s="278"/>
      <c r="HN37" s="278"/>
      <c r="HO37" s="278"/>
      <c r="HP37" s="278"/>
      <c r="HQ37" s="278"/>
      <c r="HR37" s="278"/>
      <c r="HS37" s="278"/>
      <c r="HT37" s="278"/>
      <c r="HU37" s="278"/>
      <c r="HV37" s="278"/>
      <c r="HW37" s="278"/>
      <c r="HX37" s="278"/>
      <c r="HY37" s="278"/>
      <c r="HZ37" s="278"/>
      <c r="IA37" s="278"/>
      <c r="IB37" s="278"/>
      <c r="IC37" s="278"/>
      <c r="ID37" s="278"/>
      <c r="IE37" s="278"/>
      <c r="IF37" s="278"/>
      <c r="IG37" s="278"/>
      <c r="IH37" s="278"/>
      <c r="II37" s="278"/>
      <c r="IJ37" s="278"/>
      <c r="IK37" s="278"/>
      <c r="IL37" s="278"/>
      <c r="IM37" s="278"/>
      <c r="IN37" s="278"/>
      <c r="IO37" s="278"/>
      <c r="IP37" s="278"/>
      <c r="IQ37" s="278"/>
      <c r="IR37" s="278"/>
      <c r="IS37" s="278"/>
      <c r="IT37" s="278"/>
      <c r="IU37" s="278"/>
      <c r="IV37" s="278"/>
    </row>
    <row r="38" spans="1:256" s="33" customFormat="1" ht="18">
      <c r="A38" s="339" t="s">
        <v>103</v>
      </c>
      <c r="B38" s="339"/>
      <c r="C38" s="32"/>
      <c r="J38" s="34"/>
      <c r="K38" s="34"/>
      <c r="S38" s="34"/>
      <c r="T38" s="34"/>
      <c r="U38" s="146"/>
      <c r="V38" s="35"/>
      <c r="Z38" s="35"/>
      <c r="AB38" s="34"/>
      <c r="AC38" s="34"/>
      <c r="AE38" s="36"/>
      <c r="AF38" s="36"/>
      <c r="AI38" s="35"/>
      <c r="AM38" s="34"/>
      <c r="AN38" s="34"/>
      <c r="AQ38" s="145"/>
      <c r="AR38" s="172"/>
      <c r="AS38" s="172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</row>
    <row r="39" spans="1:256" s="195" customFormat="1" ht="33.75" customHeight="1">
      <c r="A39" s="202" t="s">
        <v>71</v>
      </c>
      <c r="B39" s="193">
        <v>214</v>
      </c>
      <c r="C39" s="194" t="e">
        <f>#REF!+#REF!</f>
        <v>#REF!</v>
      </c>
      <c r="E39" s="196"/>
      <c r="F39" s="196"/>
      <c r="G39" s="196"/>
      <c r="H39" s="196"/>
      <c r="I39" s="196"/>
      <c r="J39" s="197" t="e">
        <f>C39-SUM(D39:I39)</f>
        <v>#REF!</v>
      </c>
      <c r="K39" s="197">
        <f>SUM(D39:I39)</f>
        <v>0</v>
      </c>
      <c r="L39" s="196" t="e">
        <f>C39-K39</f>
        <v>#REF!</v>
      </c>
      <c r="M39" s="196"/>
      <c r="N39" s="196"/>
      <c r="O39" s="196"/>
      <c r="P39" s="196"/>
      <c r="Q39" s="196"/>
      <c r="R39" s="196"/>
      <c r="S39" s="197" t="e">
        <f>L39-SUM(M39:R39)</f>
        <v>#REF!</v>
      </c>
      <c r="T39" s="197">
        <f>SUM(M39:R39)</f>
        <v>0</v>
      </c>
      <c r="U39" s="198" t="e">
        <f>L39-T39</f>
        <v>#REF!</v>
      </c>
      <c r="V39" s="196"/>
      <c r="W39" s="196"/>
      <c r="X39" s="196"/>
      <c r="Y39" s="196"/>
      <c r="Z39" s="196"/>
      <c r="AA39" s="196"/>
      <c r="AB39" s="197" t="e">
        <f>U39-SUM(V39:AA39)</f>
        <v>#REF!</v>
      </c>
      <c r="AC39" s="197">
        <f>SUM(V39:AA39)</f>
        <v>0</v>
      </c>
      <c r="AD39" s="196" t="e">
        <f>U39-AC39</f>
        <v>#REF!</v>
      </c>
      <c r="AE39" s="196"/>
      <c r="AF39" s="196"/>
      <c r="AG39" s="196"/>
      <c r="AH39" s="196"/>
      <c r="AI39" s="196"/>
      <c r="AJ39" s="196"/>
      <c r="AK39" s="196"/>
      <c r="AL39" s="196"/>
      <c r="AM39" s="197" t="e">
        <f>AD39-SUM(AE39:AL39)</f>
        <v>#REF!</v>
      </c>
      <c r="AN39" s="197">
        <f>SUM(AE39:AK39)</f>
        <v>0</v>
      </c>
      <c r="AO39" s="196">
        <f>K39+T39+AC39+AN39</f>
        <v>0</v>
      </c>
      <c r="AP39" s="199" t="e">
        <f>(K39+T39+AC39+AN39)/C39*100</f>
        <v>#REF!</v>
      </c>
      <c r="AQ39" s="200"/>
      <c r="AR39" s="201"/>
      <c r="AS39" s="201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  <c r="IM39" s="200"/>
      <c r="IN39" s="200"/>
      <c r="IO39" s="200"/>
      <c r="IP39" s="200"/>
      <c r="IQ39" s="200"/>
      <c r="IR39" s="200"/>
      <c r="IS39" s="200"/>
      <c r="IT39" s="200"/>
      <c r="IU39" s="200"/>
      <c r="IV39" s="200"/>
    </row>
    <row r="40" spans="1:256" s="195" customFormat="1" ht="21.75" customHeight="1">
      <c r="A40" s="202" t="s">
        <v>76</v>
      </c>
      <c r="B40" s="193">
        <v>222</v>
      </c>
      <c r="C40" s="194" t="e">
        <f>#REF!+#REF!</f>
        <v>#REF!</v>
      </c>
      <c r="F40" s="196"/>
      <c r="G40" s="196"/>
      <c r="H40" s="196"/>
      <c r="I40" s="196"/>
      <c r="J40" s="197" t="e">
        <f>C40-SUM(D40:I40)</f>
        <v>#REF!</v>
      </c>
      <c r="K40" s="197">
        <f>SUM(D40:I40)</f>
        <v>0</v>
      </c>
      <c r="L40" s="196" t="e">
        <f>C40-K40</f>
        <v>#REF!</v>
      </c>
      <c r="M40" s="196"/>
      <c r="N40" s="196"/>
      <c r="O40" s="196"/>
      <c r="P40" s="196"/>
      <c r="Q40" s="196"/>
      <c r="R40" s="196"/>
      <c r="S40" s="197" t="e">
        <f>L40-SUM(M40:R40)</f>
        <v>#REF!</v>
      </c>
      <c r="T40" s="197">
        <f>SUM(M40:R40)</f>
        <v>0</v>
      </c>
      <c r="U40" s="198" t="e">
        <f>L40-T40</f>
        <v>#REF!</v>
      </c>
      <c r="V40" s="196"/>
      <c r="W40" s="196"/>
      <c r="X40" s="196"/>
      <c r="Y40" s="196"/>
      <c r="Z40" s="196"/>
      <c r="AA40" s="196"/>
      <c r="AB40" s="197" t="e">
        <f>U40-SUM(V40:AA40)</f>
        <v>#REF!</v>
      </c>
      <c r="AC40" s="197">
        <f>SUM(V40:AA40)</f>
        <v>0</v>
      </c>
      <c r="AD40" s="196" t="e">
        <f>U40-AC40</f>
        <v>#REF!</v>
      </c>
      <c r="AE40" s="196"/>
      <c r="AF40" s="196"/>
      <c r="AG40" s="196"/>
      <c r="AH40" s="196"/>
      <c r="AI40" s="196"/>
      <c r="AJ40" s="196"/>
      <c r="AK40" s="196"/>
      <c r="AL40" s="196"/>
      <c r="AM40" s="197" t="e">
        <f>AD40-SUM(AE40:AL40)</f>
        <v>#REF!</v>
      </c>
      <c r="AN40" s="197">
        <f>SUM(AE40:AK40)</f>
        <v>0</v>
      </c>
      <c r="AO40" s="196">
        <f>K40+T40+AC40+AN40</f>
        <v>0</v>
      </c>
      <c r="AQ40" s="200"/>
      <c r="AR40" s="201"/>
      <c r="AS40" s="201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  <c r="IL40" s="200"/>
      <c r="IM40" s="200"/>
      <c r="IN40" s="200"/>
      <c r="IO40" s="200"/>
      <c r="IP40" s="200"/>
      <c r="IQ40" s="200"/>
      <c r="IR40" s="200"/>
      <c r="IS40" s="200"/>
      <c r="IT40" s="200"/>
      <c r="IU40" s="200"/>
      <c r="IV40" s="200"/>
    </row>
    <row r="41" spans="1:256" s="41" customFormat="1" ht="19.5" customHeight="1">
      <c r="A41" s="38" t="s">
        <v>21</v>
      </c>
      <c r="B41" s="37"/>
      <c r="C41" s="39" t="e">
        <f aca="true" t="shared" si="18" ref="C41:AP41">SUM(C39:C40)</f>
        <v>#REF!</v>
      </c>
      <c r="D41" s="39">
        <f t="shared" si="18"/>
        <v>0</v>
      </c>
      <c r="E41" s="39">
        <f t="shared" si="18"/>
        <v>0</v>
      </c>
      <c r="F41" s="39">
        <f t="shared" si="18"/>
        <v>0</v>
      </c>
      <c r="G41" s="39">
        <f t="shared" si="18"/>
        <v>0</v>
      </c>
      <c r="H41" s="39">
        <f t="shared" si="18"/>
        <v>0</v>
      </c>
      <c r="I41" s="39">
        <f t="shared" si="18"/>
        <v>0</v>
      </c>
      <c r="J41" s="40" t="e">
        <f t="shared" si="18"/>
        <v>#REF!</v>
      </c>
      <c r="K41" s="40">
        <f t="shared" si="18"/>
        <v>0</v>
      </c>
      <c r="L41" s="39" t="e">
        <f t="shared" si="18"/>
        <v>#REF!</v>
      </c>
      <c r="M41" s="39">
        <f t="shared" si="18"/>
        <v>0</v>
      </c>
      <c r="N41" s="39">
        <f t="shared" si="18"/>
        <v>0</v>
      </c>
      <c r="O41" s="39">
        <f t="shared" si="18"/>
        <v>0</v>
      </c>
      <c r="P41" s="39">
        <f t="shared" si="18"/>
        <v>0</v>
      </c>
      <c r="Q41" s="39">
        <f t="shared" si="18"/>
        <v>0</v>
      </c>
      <c r="R41" s="39">
        <f t="shared" si="18"/>
        <v>0</v>
      </c>
      <c r="S41" s="40" t="e">
        <f t="shared" si="18"/>
        <v>#REF!</v>
      </c>
      <c r="T41" s="40">
        <f t="shared" si="18"/>
        <v>0</v>
      </c>
      <c r="U41" s="39" t="e">
        <f t="shared" si="18"/>
        <v>#REF!</v>
      </c>
      <c r="V41" s="39">
        <f t="shared" si="18"/>
        <v>0</v>
      </c>
      <c r="W41" s="39">
        <f t="shared" si="18"/>
        <v>0</v>
      </c>
      <c r="X41" s="39">
        <f t="shared" si="18"/>
        <v>0</v>
      </c>
      <c r="Y41" s="39">
        <f t="shared" si="18"/>
        <v>0</v>
      </c>
      <c r="Z41" s="39">
        <f t="shared" si="18"/>
        <v>0</v>
      </c>
      <c r="AA41" s="39">
        <f t="shared" si="18"/>
        <v>0</v>
      </c>
      <c r="AB41" s="40" t="e">
        <f t="shared" si="18"/>
        <v>#REF!</v>
      </c>
      <c r="AC41" s="40">
        <f t="shared" si="18"/>
        <v>0</v>
      </c>
      <c r="AD41" s="39" t="e">
        <f t="shared" si="18"/>
        <v>#REF!</v>
      </c>
      <c r="AE41" s="39">
        <f t="shared" si="18"/>
        <v>0</v>
      </c>
      <c r="AF41" s="39">
        <f t="shared" si="18"/>
        <v>0</v>
      </c>
      <c r="AG41" s="39">
        <f t="shared" si="18"/>
        <v>0</v>
      </c>
      <c r="AH41" s="39">
        <f t="shared" si="18"/>
        <v>0</v>
      </c>
      <c r="AI41" s="39">
        <f t="shared" si="18"/>
        <v>0</v>
      </c>
      <c r="AJ41" s="39">
        <f t="shared" si="18"/>
        <v>0</v>
      </c>
      <c r="AK41" s="39">
        <f t="shared" si="18"/>
        <v>0</v>
      </c>
      <c r="AL41" s="39">
        <f t="shared" si="18"/>
        <v>0</v>
      </c>
      <c r="AM41" s="40" t="e">
        <f t="shared" si="18"/>
        <v>#REF!</v>
      </c>
      <c r="AN41" s="40">
        <f t="shared" si="18"/>
        <v>0</v>
      </c>
      <c r="AO41" s="39">
        <f t="shared" si="18"/>
        <v>0</v>
      </c>
      <c r="AP41" s="39" t="e">
        <f t="shared" si="18"/>
        <v>#REF!</v>
      </c>
      <c r="AQ41" s="153"/>
      <c r="AR41" s="155"/>
      <c r="AS41" s="155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s="274" customFormat="1" ht="23.25" customHeight="1">
      <c r="A42" s="340" t="s">
        <v>104</v>
      </c>
      <c r="B42" s="340"/>
      <c r="C42" s="270"/>
      <c r="D42" s="270"/>
      <c r="E42" s="270"/>
      <c r="F42" s="270"/>
      <c r="G42" s="270"/>
      <c r="H42" s="270"/>
      <c r="I42" s="270"/>
      <c r="J42" s="271"/>
      <c r="K42" s="271"/>
      <c r="L42" s="270"/>
      <c r="M42" s="270"/>
      <c r="N42" s="270"/>
      <c r="O42" s="270"/>
      <c r="P42" s="270"/>
      <c r="Q42" s="270"/>
      <c r="R42" s="270"/>
      <c r="S42" s="271"/>
      <c r="T42" s="271"/>
      <c r="U42" s="270"/>
      <c r="V42" s="270"/>
      <c r="W42" s="270"/>
      <c r="X42" s="270"/>
      <c r="Y42" s="270"/>
      <c r="Z42" s="270"/>
      <c r="AA42" s="270"/>
      <c r="AB42" s="271"/>
      <c r="AC42" s="271"/>
      <c r="AD42" s="270"/>
      <c r="AE42" s="270"/>
      <c r="AF42" s="270"/>
      <c r="AG42" s="270"/>
      <c r="AH42" s="270"/>
      <c r="AI42" s="270"/>
      <c r="AJ42" s="270"/>
      <c r="AK42" s="270"/>
      <c r="AL42" s="270"/>
      <c r="AM42" s="271"/>
      <c r="AN42" s="271"/>
      <c r="AO42" s="270"/>
      <c r="AP42" s="270"/>
      <c r="AQ42" s="272"/>
      <c r="AR42" s="273"/>
      <c r="AS42" s="273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  <c r="GN42" s="272"/>
      <c r="GO42" s="272"/>
      <c r="GP42" s="272"/>
      <c r="GQ42" s="272"/>
      <c r="GR42" s="272"/>
      <c r="GS42" s="272"/>
      <c r="GT42" s="272"/>
      <c r="GU42" s="272"/>
      <c r="GV42" s="272"/>
      <c r="GW42" s="272"/>
      <c r="GX42" s="272"/>
      <c r="GY42" s="272"/>
      <c r="GZ42" s="272"/>
      <c r="HA42" s="272"/>
      <c r="HB42" s="272"/>
      <c r="HC42" s="272"/>
      <c r="HD42" s="272"/>
      <c r="HE42" s="272"/>
      <c r="HF42" s="272"/>
      <c r="HG42" s="272"/>
      <c r="HH42" s="272"/>
      <c r="HI42" s="272"/>
      <c r="HJ42" s="272"/>
      <c r="HK42" s="272"/>
      <c r="HL42" s="272"/>
      <c r="HM42" s="272"/>
      <c r="HN42" s="272"/>
      <c r="HO42" s="272"/>
      <c r="HP42" s="272"/>
      <c r="HQ42" s="272"/>
      <c r="HR42" s="272"/>
      <c r="HS42" s="272"/>
      <c r="HT42" s="272"/>
      <c r="HU42" s="272"/>
      <c r="HV42" s="272"/>
      <c r="HW42" s="272"/>
      <c r="HX42" s="272"/>
      <c r="HY42" s="272"/>
      <c r="HZ42" s="272"/>
      <c r="IA42" s="272"/>
      <c r="IB42" s="272"/>
      <c r="IC42" s="272"/>
      <c r="ID42" s="272"/>
      <c r="IE42" s="272"/>
      <c r="IF42" s="272"/>
      <c r="IG42" s="272"/>
      <c r="IH42" s="272"/>
      <c r="II42" s="272"/>
      <c r="IJ42" s="272"/>
      <c r="IK42" s="272"/>
      <c r="IL42" s="272"/>
      <c r="IM42" s="272"/>
      <c r="IN42" s="272"/>
      <c r="IO42" s="272"/>
      <c r="IP42" s="272"/>
      <c r="IQ42" s="272"/>
      <c r="IR42" s="272"/>
      <c r="IS42" s="272"/>
      <c r="IT42" s="272"/>
      <c r="IU42" s="272"/>
      <c r="IV42" s="272"/>
    </row>
    <row r="43" spans="1:256" s="208" customFormat="1" ht="17.25" customHeight="1">
      <c r="A43" s="203" t="s">
        <v>23</v>
      </c>
      <c r="B43" s="204" t="s">
        <v>17</v>
      </c>
      <c r="C43" s="205" t="e">
        <f>#REF!+#REF!</f>
        <v>#REF!</v>
      </c>
      <c r="D43" s="205"/>
      <c r="E43" s="205"/>
      <c r="F43" s="205"/>
      <c r="G43" s="205"/>
      <c r="H43" s="205"/>
      <c r="I43" s="205"/>
      <c r="J43" s="206" t="e">
        <f>C43-SUM(D43:I43)</f>
        <v>#REF!</v>
      </c>
      <c r="K43" s="206">
        <f>SUM(D43:I43)</f>
        <v>0</v>
      </c>
      <c r="L43" s="205" t="e">
        <f>C43-K43</f>
        <v>#REF!</v>
      </c>
      <c r="M43" s="205"/>
      <c r="N43" s="205"/>
      <c r="O43" s="205"/>
      <c r="P43" s="205"/>
      <c r="Q43" s="205"/>
      <c r="R43" s="205"/>
      <c r="S43" s="206" t="e">
        <f>L43-SUM(M43:R43)</f>
        <v>#REF!</v>
      </c>
      <c r="T43" s="206">
        <f>SUM(M43:R43)</f>
        <v>0</v>
      </c>
      <c r="U43" s="205" t="e">
        <f>L43-T43</f>
        <v>#REF!</v>
      </c>
      <c r="V43" s="205"/>
      <c r="W43" s="205"/>
      <c r="X43" s="205"/>
      <c r="Y43" s="205"/>
      <c r="Z43" s="205"/>
      <c r="AA43" s="205"/>
      <c r="AB43" s="206" t="e">
        <f>U43-SUM(V43:AA43)</f>
        <v>#REF!</v>
      </c>
      <c r="AC43" s="206">
        <f>SUM(V43:AA43)</f>
        <v>0</v>
      </c>
      <c r="AD43" s="205" t="e">
        <f>U43-AC43</f>
        <v>#REF!</v>
      </c>
      <c r="AE43" s="207"/>
      <c r="AF43" s="207"/>
      <c r="AG43" s="207"/>
      <c r="AH43" s="207"/>
      <c r="AI43" s="207"/>
      <c r="AJ43" s="207"/>
      <c r="AK43" s="207"/>
      <c r="AL43" s="207"/>
      <c r="AM43" s="206" t="e">
        <f>AD43-SUM(AE43:AL43)</f>
        <v>#REF!</v>
      </c>
      <c r="AN43" s="206">
        <f>SUM(AE43:AK43)</f>
        <v>0</v>
      </c>
      <c r="AO43" s="205">
        <f>K43+T43+AC43+AN43</f>
        <v>0</v>
      </c>
      <c r="AP43" s="205" t="e">
        <f>(K43+T43+AC43+AN43)/C43*100</f>
        <v>#REF!</v>
      </c>
      <c r="AQ43" s="200"/>
      <c r="AR43" s="201"/>
      <c r="AS43" s="201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  <c r="IL43" s="200"/>
      <c r="IM43" s="200"/>
      <c r="IN43" s="200"/>
      <c r="IO43" s="200"/>
      <c r="IP43" s="200"/>
      <c r="IQ43" s="200"/>
      <c r="IR43" s="200"/>
      <c r="IS43" s="200"/>
      <c r="IT43" s="200"/>
      <c r="IU43" s="200"/>
      <c r="IV43" s="200"/>
    </row>
    <row r="44" spans="1:256" s="277" customFormat="1" ht="23.25" customHeight="1">
      <c r="A44" s="332" t="s">
        <v>95</v>
      </c>
      <c r="B44" s="332"/>
      <c r="C44" s="275"/>
      <c r="D44" s="275"/>
      <c r="E44" s="275"/>
      <c r="F44" s="275"/>
      <c r="G44" s="275"/>
      <c r="H44" s="275"/>
      <c r="I44" s="275"/>
      <c r="J44" s="276"/>
      <c r="K44" s="276"/>
      <c r="L44" s="275"/>
      <c r="M44" s="275"/>
      <c r="N44" s="275"/>
      <c r="O44" s="275"/>
      <c r="P44" s="275"/>
      <c r="Q44" s="275"/>
      <c r="R44" s="275"/>
      <c r="S44" s="276"/>
      <c r="T44" s="276"/>
      <c r="U44" s="275"/>
      <c r="V44" s="275"/>
      <c r="W44" s="275"/>
      <c r="X44" s="275"/>
      <c r="Y44" s="275"/>
      <c r="Z44" s="275"/>
      <c r="AA44" s="275"/>
      <c r="AB44" s="276"/>
      <c r="AC44" s="276"/>
      <c r="AD44" s="275"/>
      <c r="AE44" s="275"/>
      <c r="AF44" s="275"/>
      <c r="AG44" s="275"/>
      <c r="AH44" s="275"/>
      <c r="AI44" s="275"/>
      <c r="AJ44" s="275"/>
      <c r="AK44" s="275"/>
      <c r="AL44" s="275"/>
      <c r="AM44" s="276"/>
      <c r="AN44" s="276"/>
      <c r="AO44" s="275"/>
      <c r="AP44" s="275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  <c r="GN44" s="272"/>
      <c r="GO44" s="272"/>
      <c r="GP44" s="272"/>
      <c r="GQ44" s="272"/>
      <c r="GR44" s="272"/>
      <c r="GS44" s="272"/>
      <c r="GT44" s="272"/>
      <c r="GU44" s="272"/>
      <c r="GV44" s="272"/>
      <c r="GW44" s="272"/>
      <c r="GX44" s="272"/>
      <c r="GY44" s="272"/>
      <c r="GZ44" s="272"/>
      <c r="HA44" s="272"/>
      <c r="HB44" s="272"/>
      <c r="HC44" s="272"/>
      <c r="HD44" s="272"/>
      <c r="HE44" s="272"/>
      <c r="HF44" s="272"/>
      <c r="HG44" s="272"/>
      <c r="HH44" s="272"/>
      <c r="HI44" s="272"/>
      <c r="HJ44" s="272"/>
      <c r="HK44" s="272"/>
      <c r="HL44" s="272"/>
      <c r="HM44" s="272"/>
      <c r="HN44" s="272"/>
      <c r="HO44" s="272"/>
      <c r="HP44" s="272"/>
      <c r="HQ44" s="272"/>
      <c r="HR44" s="272"/>
      <c r="HS44" s="272"/>
      <c r="HT44" s="272"/>
      <c r="HU44" s="272"/>
      <c r="HV44" s="272"/>
      <c r="HW44" s="272"/>
      <c r="HX44" s="272"/>
      <c r="HY44" s="272"/>
      <c r="HZ44" s="272"/>
      <c r="IA44" s="272"/>
      <c r="IB44" s="272"/>
      <c r="IC44" s="272"/>
      <c r="ID44" s="272"/>
      <c r="IE44" s="272"/>
      <c r="IF44" s="272"/>
      <c r="IG44" s="272"/>
      <c r="IH44" s="272"/>
      <c r="II44" s="272"/>
      <c r="IJ44" s="272"/>
      <c r="IK44" s="272"/>
      <c r="IL44" s="272"/>
      <c r="IM44" s="272"/>
      <c r="IN44" s="272"/>
      <c r="IO44" s="272"/>
      <c r="IP44" s="272"/>
      <c r="IQ44" s="272"/>
      <c r="IR44" s="272"/>
      <c r="IS44" s="272"/>
      <c r="IT44" s="272"/>
      <c r="IU44" s="272"/>
      <c r="IV44" s="272"/>
    </row>
    <row r="45" spans="1:256" s="215" customFormat="1" ht="31.5">
      <c r="A45" s="269" t="s">
        <v>96</v>
      </c>
      <c r="B45" s="211">
        <v>212</v>
      </c>
      <c r="C45" s="209" t="e">
        <f>#REF!+#REF!</f>
        <v>#REF!</v>
      </c>
      <c r="D45" s="209"/>
      <c r="E45" s="209"/>
      <c r="F45" s="209"/>
      <c r="G45" s="209"/>
      <c r="H45" s="209"/>
      <c r="I45" s="209"/>
      <c r="J45" s="210" t="e">
        <f>C45-SUM(D45:I45)</f>
        <v>#REF!</v>
      </c>
      <c r="K45" s="210">
        <f>SUM(D45:I45)</f>
        <v>0</v>
      </c>
      <c r="L45" s="209" t="e">
        <f>C45-K45</f>
        <v>#REF!</v>
      </c>
      <c r="M45" s="209"/>
      <c r="N45" s="209"/>
      <c r="O45" s="209"/>
      <c r="P45" s="209"/>
      <c r="Q45" s="209"/>
      <c r="R45" s="209"/>
      <c r="S45" s="210" t="e">
        <f>L45-SUM(M45:R45)</f>
        <v>#REF!</v>
      </c>
      <c r="T45" s="210">
        <f>SUM(M45:R45)</f>
        <v>0</v>
      </c>
      <c r="U45" s="209" t="e">
        <f>L45-T45</f>
        <v>#REF!</v>
      </c>
      <c r="V45" s="209"/>
      <c r="W45" s="209"/>
      <c r="X45" s="209"/>
      <c r="Y45" s="209"/>
      <c r="Z45" s="209"/>
      <c r="AA45" s="209"/>
      <c r="AB45" s="210" t="e">
        <f>U45-SUM(V45:AA45)</f>
        <v>#REF!</v>
      </c>
      <c r="AC45" s="210">
        <f>SUM(V45:AA45)</f>
        <v>0</v>
      </c>
      <c r="AD45" s="209" t="e">
        <f>U45-AC45</f>
        <v>#REF!</v>
      </c>
      <c r="AE45" s="268"/>
      <c r="AF45" s="268"/>
      <c r="AG45" s="268"/>
      <c r="AH45" s="268"/>
      <c r="AI45" s="268"/>
      <c r="AJ45" s="268"/>
      <c r="AK45" s="268"/>
      <c r="AL45" s="268"/>
      <c r="AM45" s="210" t="e">
        <f>AD45-SUM(AE45:AL45)</f>
        <v>#REF!</v>
      </c>
      <c r="AN45" s="210">
        <f>SUM(AG45:AL45)</f>
        <v>0</v>
      </c>
      <c r="AO45" s="209">
        <f>AF45-AN45</f>
        <v>0</v>
      </c>
      <c r="AP45" s="209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  <c r="IL45" s="200"/>
      <c r="IM45" s="200"/>
      <c r="IN45" s="200"/>
      <c r="IO45" s="200"/>
      <c r="IP45" s="200"/>
      <c r="IQ45" s="200"/>
      <c r="IR45" s="200"/>
      <c r="IS45" s="200"/>
      <c r="IT45" s="200"/>
      <c r="IU45" s="200"/>
      <c r="IV45" s="200"/>
    </row>
    <row r="46" spans="1:256" s="215" customFormat="1" ht="31.5">
      <c r="A46" s="269" t="s">
        <v>117</v>
      </c>
      <c r="B46" s="211">
        <v>214</v>
      </c>
      <c r="C46" s="209" t="e">
        <f>#REF!+#REF!+#REF!</f>
        <v>#REF!</v>
      </c>
      <c r="D46" s="209"/>
      <c r="E46" s="209"/>
      <c r="F46" s="209"/>
      <c r="G46" s="209"/>
      <c r="H46" s="209"/>
      <c r="I46" s="209"/>
      <c r="J46" s="210" t="e">
        <f>C46-SUM(D46:I46)</f>
        <v>#REF!</v>
      </c>
      <c r="K46" s="210">
        <f>SUM(D46:I46)</f>
        <v>0</v>
      </c>
      <c r="L46" s="209" t="e">
        <f>C46-K46</f>
        <v>#REF!</v>
      </c>
      <c r="M46" s="209"/>
      <c r="N46" s="209"/>
      <c r="O46" s="209"/>
      <c r="P46" s="209"/>
      <c r="Q46" s="209"/>
      <c r="R46" s="209"/>
      <c r="S46" s="210" t="e">
        <f>L46-SUM(M46:R46)</f>
        <v>#REF!</v>
      </c>
      <c r="T46" s="210">
        <f>SUM(M46:R46)</f>
        <v>0</v>
      </c>
      <c r="U46" s="209" t="e">
        <f>L46-T46</f>
        <v>#REF!</v>
      </c>
      <c r="V46" s="209"/>
      <c r="W46" s="209"/>
      <c r="X46" s="209"/>
      <c r="Y46" s="209"/>
      <c r="Z46" s="209"/>
      <c r="AA46" s="209"/>
      <c r="AB46" s="210" t="e">
        <f>U46-SUM(V46:AA46)</f>
        <v>#REF!</v>
      </c>
      <c r="AC46" s="210">
        <f>SUM(V46:AA46)</f>
        <v>0</v>
      </c>
      <c r="AD46" s="209" t="e">
        <f>U46-AC46</f>
        <v>#REF!</v>
      </c>
      <c r="AE46" s="268"/>
      <c r="AF46" s="268"/>
      <c r="AG46" s="268"/>
      <c r="AH46" s="268"/>
      <c r="AI46" s="268"/>
      <c r="AJ46" s="268"/>
      <c r="AK46" s="268"/>
      <c r="AL46" s="268"/>
      <c r="AM46" s="210" t="e">
        <f>AD46-SUM(AE46:AL46)</f>
        <v>#REF!</v>
      </c>
      <c r="AN46" s="210">
        <f>SUM(AG46:AL46)</f>
        <v>0</v>
      </c>
      <c r="AO46" s="209">
        <f>AF46-AN46</f>
        <v>0</v>
      </c>
      <c r="AP46" s="209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  <c r="IL46" s="200"/>
      <c r="IM46" s="200"/>
      <c r="IN46" s="200"/>
      <c r="IO46" s="200"/>
      <c r="IP46" s="200"/>
      <c r="IQ46" s="200"/>
      <c r="IR46" s="200"/>
      <c r="IS46" s="200"/>
      <c r="IT46" s="200"/>
      <c r="IU46" s="200"/>
      <c r="IV46" s="200"/>
    </row>
    <row r="47" spans="1:256" s="215" customFormat="1" ht="43.5" customHeight="1">
      <c r="A47" s="269" t="s">
        <v>75</v>
      </c>
      <c r="B47" s="211">
        <v>265</v>
      </c>
      <c r="C47" s="212" t="e">
        <f>#REF!+#REF!</f>
        <v>#REF!</v>
      </c>
      <c r="D47" s="212"/>
      <c r="E47" s="212"/>
      <c r="F47" s="212"/>
      <c r="G47" s="212"/>
      <c r="H47" s="212"/>
      <c r="I47" s="212"/>
      <c r="J47" s="213" t="e">
        <f>C47-SUM(D47:I47)</f>
        <v>#REF!</v>
      </c>
      <c r="K47" s="213">
        <f>SUM(D47:I47)</f>
        <v>0</v>
      </c>
      <c r="L47" s="212" t="e">
        <f>C47-K47</f>
        <v>#REF!</v>
      </c>
      <c r="M47" s="212"/>
      <c r="N47" s="212"/>
      <c r="O47" s="212"/>
      <c r="P47" s="212"/>
      <c r="Q47" s="212"/>
      <c r="R47" s="212"/>
      <c r="S47" s="213" t="e">
        <f>L47-SUM(M47:R47)</f>
        <v>#REF!</v>
      </c>
      <c r="T47" s="213">
        <f>SUM(M47:R47)</f>
        <v>0</v>
      </c>
      <c r="U47" s="212" t="e">
        <f>L47-T47</f>
        <v>#REF!</v>
      </c>
      <c r="V47" s="212"/>
      <c r="W47" s="212"/>
      <c r="X47" s="212"/>
      <c r="Y47" s="212"/>
      <c r="Z47" s="212"/>
      <c r="AA47" s="212"/>
      <c r="AB47" s="213" t="e">
        <f>U47-SUM(V47:AA47)</f>
        <v>#REF!</v>
      </c>
      <c r="AC47" s="213">
        <f>SUM(V47:AA47)</f>
        <v>0</v>
      </c>
      <c r="AD47" s="212" t="e">
        <f>U47-AC47</f>
        <v>#REF!</v>
      </c>
      <c r="AE47" s="214"/>
      <c r="AF47" s="214"/>
      <c r="AG47" s="214"/>
      <c r="AH47" s="214"/>
      <c r="AI47" s="214"/>
      <c r="AJ47" s="214"/>
      <c r="AK47" s="214"/>
      <c r="AL47" s="214"/>
      <c r="AM47" s="213" t="e">
        <f>AD47-SUM(AE47:AL47)</f>
        <v>#REF!</v>
      </c>
      <c r="AN47" s="213">
        <f>SUM(AG47:AL47)</f>
        <v>0</v>
      </c>
      <c r="AO47" s="212">
        <f>AF47-AN47</f>
        <v>0</v>
      </c>
      <c r="AP47" s="212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  <c r="IL47" s="200"/>
      <c r="IM47" s="200"/>
      <c r="IN47" s="200"/>
      <c r="IO47" s="200"/>
      <c r="IP47" s="200"/>
      <c r="IQ47" s="200"/>
      <c r="IR47" s="200"/>
      <c r="IS47" s="200"/>
      <c r="IT47" s="200"/>
      <c r="IU47" s="200"/>
      <c r="IV47" s="200"/>
    </row>
    <row r="48" spans="1:256" s="42" customFormat="1" ht="21" customHeight="1">
      <c r="A48" s="190" t="s">
        <v>24</v>
      </c>
      <c r="B48" s="190"/>
      <c r="C48" s="190" t="e">
        <f>C39+C41+C43</f>
        <v>#REF!</v>
      </c>
      <c r="D48" s="190">
        <f aca="true" t="shared" si="19" ref="D48:AO48">D39+D41+D43</f>
        <v>0</v>
      </c>
      <c r="E48" s="190">
        <f t="shared" si="19"/>
        <v>0</v>
      </c>
      <c r="F48" s="190">
        <f t="shared" si="19"/>
        <v>0</v>
      </c>
      <c r="G48" s="190">
        <f t="shared" si="19"/>
        <v>0</v>
      </c>
      <c r="H48" s="190">
        <f t="shared" si="19"/>
        <v>0</v>
      </c>
      <c r="I48" s="190">
        <f t="shared" si="19"/>
        <v>0</v>
      </c>
      <c r="J48" s="190" t="e">
        <f t="shared" si="19"/>
        <v>#REF!</v>
      </c>
      <c r="K48" s="190">
        <f t="shared" si="19"/>
        <v>0</v>
      </c>
      <c r="L48" s="190" t="e">
        <f t="shared" si="19"/>
        <v>#REF!</v>
      </c>
      <c r="M48" s="190">
        <f t="shared" si="19"/>
        <v>0</v>
      </c>
      <c r="N48" s="190">
        <f t="shared" si="19"/>
        <v>0</v>
      </c>
      <c r="O48" s="190">
        <f t="shared" si="19"/>
        <v>0</v>
      </c>
      <c r="P48" s="190">
        <f t="shared" si="19"/>
        <v>0</v>
      </c>
      <c r="Q48" s="190">
        <f t="shared" si="19"/>
        <v>0</v>
      </c>
      <c r="R48" s="190">
        <f t="shared" si="19"/>
        <v>0</v>
      </c>
      <c r="S48" s="190" t="e">
        <f t="shared" si="19"/>
        <v>#REF!</v>
      </c>
      <c r="T48" s="190">
        <f t="shared" si="19"/>
        <v>0</v>
      </c>
      <c r="U48" s="191" t="e">
        <f t="shared" si="19"/>
        <v>#REF!</v>
      </c>
      <c r="V48" s="190">
        <f t="shared" si="19"/>
        <v>0</v>
      </c>
      <c r="W48" s="190">
        <f t="shared" si="19"/>
        <v>0</v>
      </c>
      <c r="X48" s="190">
        <f t="shared" si="19"/>
        <v>0</v>
      </c>
      <c r="Y48" s="190">
        <f t="shared" si="19"/>
        <v>0</v>
      </c>
      <c r="Z48" s="190">
        <f t="shared" si="19"/>
        <v>0</v>
      </c>
      <c r="AA48" s="190">
        <f t="shared" si="19"/>
        <v>0</v>
      </c>
      <c r="AB48" s="190" t="e">
        <f t="shared" si="19"/>
        <v>#REF!</v>
      </c>
      <c r="AC48" s="190">
        <f t="shared" si="19"/>
        <v>0</v>
      </c>
      <c r="AD48" s="190" t="e">
        <f t="shared" si="19"/>
        <v>#REF!</v>
      </c>
      <c r="AE48" s="190">
        <f t="shared" si="19"/>
        <v>0</v>
      </c>
      <c r="AF48" s="190">
        <f t="shared" si="19"/>
        <v>0</v>
      </c>
      <c r="AG48" s="190">
        <f t="shared" si="19"/>
        <v>0</v>
      </c>
      <c r="AH48" s="190">
        <f t="shared" si="19"/>
        <v>0</v>
      </c>
      <c r="AI48" s="190">
        <f t="shared" si="19"/>
        <v>0</v>
      </c>
      <c r="AJ48" s="190">
        <f t="shared" si="19"/>
        <v>0</v>
      </c>
      <c r="AK48" s="190">
        <f t="shared" si="19"/>
        <v>0</v>
      </c>
      <c r="AL48" s="190">
        <f t="shared" si="19"/>
        <v>0</v>
      </c>
      <c r="AM48" s="190" t="e">
        <f t="shared" si="19"/>
        <v>#REF!</v>
      </c>
      <c r="AN48" s="190">
        <f t="shared" si="19"/>
        <v>0</v>
      </c>
      <c r="AO48" s="190">
        <f t="shared" si="19"/>
        <v>0</v>
      </c>
      <c r="AP48" s="190" t="e">
        <f>#REF!+AP41+AP43+AP47</f>
        <v>#REF!</v>
      </c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  <c r="HJ48" s="154"/>
      <c r="HK48" s="154"/>
      <c r="HL48" s="154"/>
      <c r="HM48" s="154"/>
      <c r="HN48" s="154"/>
      <c r="HO48" s="154"/>
      <c r="HP48" s="154"/>
      <c r="HQ48" s="154"/>
      <c r="HR48" s="154"/>
      <c r="HS48" s="154"/>
      <c r="HT48" s="154"/>
      <c r="HU48" s="154"/>
      <c r="HV48" s="154"/>
      <c r="HW48" s="154"/>
      <c r="HX48" s="154"/>
      <c r="HY48" s="154"/>
      <c r="HZ48" s="154"/>
      <c r="IA48" s="154"/>
      <c r="IB48" s="154"/>
      <c r="IC48" s="154"/>
      <c r="ID48" s="154"/>
      <c r="IE48" s="154"/>
      <c r="IF48" s="154"/>
      <c r="IG48" s="154"/>
      <c r="IH48" s="154"/>
      <c r="II48" s="154"/>
      <c r="IJ48" s="154"/>
      <c r="IK48" s="154"/>
      <c r="IL48" s="154"/>
      <c r="IM48" s="154"/>
      <c r="IN48" s="154"/>
      <c r="IO48" s="154"/>
      <c r="IP48" s="154"/>
      <c r="IQ48" s="154"/>
      <c r="IR48" s="154"/>
      <c r="IS48" s="154"/>
      <c r="IT48" s="154"/>
      <c r="IU48" s="154"/>
      <c r="IV48" s="154"/>
    </row>
    <row r="49" spans="10:256" s="46" customFormat="1" ht="19.5" customHeight="1">
      <c r="J49" s="47"/>
      <c r="K49" s="48"/>
      <c r="M49" s="49"/>
      <c r="N49" s="50"/>
      <c r="S49" s="47"/>
      <c r="T49" s="51"/>
      <c r="U49" s="186"/>
      <c r="V49" s="50"/>
      <c r="AB49" s="47"/>
      <c r="AC49" s="47"/>
      <c r="AJ49" s="52"/>
      <c r="AK49" s="52"/>
      <c r="AL49" s="52"/>
      <c r="AM49" s="47"/>
      <c r="AN49" s="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  <c r="IT49" s="147"/>
      <c r="IU49" s="147"/>
      <c r="IV49" s="147"/>
    </row>
    <row r="50" spans="1:256" s="2" customFormat="1" ht="15.75">
      <c r="A50" s="43" t="s">
        <v>25</v>
      </c>
      <c r="B50" s="44"/>
      <c r="C50" s="45"/>
      <c r="H50" s="53"/>
      <c r="I50" s="54"/>
      <c r="J50" s="55"/>
      <c r="K50" s="57"/>
      <c r="M50" s="56"/>
      <c r="S50" s="4"/>
      <c r="T50" s="57"/>
      <c r="U50" s="163"/>
      <c r="AC50" s="57"/>
      <c r="AE50" s="58"/>
      <c r="AG50" s="53"/>
      <c r="AH50" s="53" t="s">
        <v>46</v>
      </c>
      <c r="AK50" s="4"/>
      <c r="AL50" s="59"/>
      <c r="AM50" s="4"/>
      <c r="AN50" s="4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  <c r="IQ50" s="141"/>
      <c r="IR50" s="141"/>
      <c r="IS50" s="141"/>
      <c r="IT50" s="141"/>
      <c r="IU50" s="141"/>
      <c r="IV50" s="141"/>
    </row>
    <row r="51" spans="1:256" s="2" customFormat="1" ht="15">
      <c r="A51" s="53"/>
      <c r="B51" s="3"/>
      <c r="C51" s="27" t="e">
        <f>#REF!</f>
        <v>#REF!</v>
      </c>
      <c r="H51" s="53"/>
      <c r="I51" s="58"/>
      <c r="J51" s="61"/>
      <c r="K51" s="4"/>
      <c r="S51" s="4"/>
      <c r="T51" s="4"/>
      <c r="U51" s="141"/>
      <c r="AC51" s="4"/>
      <c r="AE51" s="58"/>
      <c r="AF51" s="2" t="s">
        <v>45</v>
      </c>
      <c r="AG51" s="58"/>
      <c r="AH51" s="58"/>
      <c r="AK51" s="4"/>
      <c r="AL51" s="59"/>
      <c r="AM51" s="4"/>
      <c r="AN51" s="4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  <c r="IQ51" s="141"/>
      <c r="IR51" s="141"/>
      <c r="IS51" s="141"/>
      <c r="IT51" s="141"/>
      <c r="IU51" s="141"/>
      <c r="IV51" s="141"/>
    </row>
    <row r="52" spans="2:256" s="2" customFormat="1" ht="15">
      <c r="B52" s="3"/>
      <c r="C52" s="27" t="e">
        <f>C36+C48+#REF!+#REF!+#REF!+#REF!+#REF!+#REF!+#REF!+#REF!+#REF!+#REF!+#REF!+#REF!+#REF!+#REF!+#REF!+#REF!+#REF!+#REF!+#REF!</f>
        <v>#REF!</v>
      </c>
      <c r="H52" s="53"/>
      <c r="I52" s="58"/>
      <c r="J52" s="62"/>
      <c r="K52" s="57"/>
      <c r="S52" s="4"/>
      <c r="T52" s="4"/>
      <c r="U52" s="141"/>
      <c r="AC52" s="4"/>
      <c r="AE52" s="58"/>
      <c r="AF52" s="2" t="s">
        <v>47</v>
      </c>
      <c r="AG52" s="58"/>
      <c r="AH52" s="58"/>
      <c r="AK52" s="4"/>
      <c r="AL52" s="59"/>
      <c r="AM52" s="4"/>
      <c r="AN52" s="4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  <c r="IQ52" s="141"/>
      <c r="IR52" s="141"/>
      <c r="IS52" s="141"/>
      <c r="IT52" s="141"/>
      <c r="IU52" s="141"/>
      <c r="IV52" s="141"/>
    </row>
    <row r="53" spans="2:256" s="2" customFormat="1" ht="15">
      <c r="B53" s="3"/>
      <c r="C53" s="27" t="e">
        <f>C51-C52</f>
        <v>#REF!</v>
      </c>
      <c r="I53" s="58"/>
      <c r="J53" s="61"/>
      <c r="K53" s="57"/>
      <c r="S53" s="4"/>
      <c r="T53" s="4"/>
      <c r="U53" s="141"/>
      <c r="AC53" s="4"/>
      <c r="AE53" s="63"/>
      <c r="AF53" s="264" t="s">
        <v>48</v>
      </c>
      <c r="AG53" s="58"/>
      <c r="AH53" s="58"/>
      <c r="AK53" s="4"/>
      <c r="AL53" s="64"/>
      <c r="AM53" s="57"/>
      <c r="AN53" s="4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1"/>
      <c r="IT53" s="141"/>
      <c r="IU53" s="141"/>
      <c r="IV53" s="141"/>
    </row>
    <row r="54" spans="1:256" s="2" customFormat="1" ht="15">
      <c r="A54" s="53"/>
      <c r="C54" s="27"/>
      <c r="I54" s="58"/>
      <c r="J54" s="61"/>
      <c r="K54" s="57"/>
      <c r="S54" s="4"/>
      <c r="T54" s="4"/>
      <c r="U54" s="141"/>
      <c r="AC54" s="4"/>
      <c r="AE54" s="67"/>
      <c r="AF54" s="265" t="s">
        <v>49</v>
      </c>
      <c r="AG54" s="58"/>
      <c r="AH54" s="58"/>
      <c r="AK54" s="4"/>
      <c r="AL54" s="64"/>
      <c r="AM54" s="4"/>
      <c r="AN54" s="4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1"/>
      <c r="IT54" s="141"/>
      <c r="IU54" s="141"/>
      <c r="IV54" s="141"/>
    </row>
    <row r="55" spans="1:256" s="2" customFormat="1" ht="15">
      <c r="A55" s="65"/>
      <c r="B55" s="66"/>
      <c r="C55" s="27"/>
      <c r="I55" s="58"/>
      <c r="J55" s="61"/>
      <c r="K55" s="57"/>
      <c r="S55" s="4"/>
      <c r="T55" s="4"/>
      <c r="U55" s="141"/>
      <c r="AC55" s="4"/>
      <c r="AE55" s="71"/>
      <c r="AF55" s="265" t="s">
        <v>50</v>
      </c>
      <c r="AG55" s="58"/>
      <c r="AH55" s="58"/>
      <c r="AK55" s="4"/>
      <c r="AL55" s="64"/>
      <c r="AM55" s="73"/>
      <c r="AN55" s="4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  <c r="IT55" s="141"/>
      <c r="IU55" s="141"/>
      <c r="IV55" s="141"/>
    </row>
    <row r="56" spans="1:256" s="2" customFormat="1" ht="15">
      <c r="A56" s="68"/>
      <c r="B56" s="69"/>
      <c r="C56" s="70"/>
      <c r="I56" s="60"/>
      <c r="J56" s="62"/>
      <c r="K56" s="57"/>
      <c r="S56" s="4"/>
      <c r="T56" s="4"/>
      <c r="U56" s="141"/>
      <c r="AC56" s="4"/>
      <c r="AE56" s="74"/>
      <c r="AF56" s="265" t="s">
        <v>51</v>
      </c>
      <c r="AG56" s="58"/>
      <c r="AH56" s="58"/>
      <c r="AK56" s="4"/>
      <c r="AL56" s="59"/>
      <c r="AM56" s="73"/>
      <c r="AN56" s="4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  <c r="IQ56" s="141"/>
      <c r="IR56" s="141"/>
      <c r="IS56" s="141"/>
      <c r="IT56" s="141"/>
      <c r="IU56" s="141"/>
      <c r="IV56" s="141"/>
    </row>
    <row r="57" spans="1:256" s="2" customFormat="1" ht="15">
      <c r="A57" s="75"/>
      <c r="C57" s="27"/>
      <c r="J57" s="4"/>
      <c r="K57" s="57"/>
      <c r="S57" s="4"/>
      <c r="T57" s="4"/>
      <c r="U57" s="141"/>
      <c r="AC57" s="48"/>
      <c r="AE57" s="74"/>
      <c r="AF57" s="265" t="s">
        <v>52</v>
      </c>
      <c r="AG57" s="58"/>
      <c r="AH57" s="58"/>
      <c r="AI57" s="266"/>
      <c r="AJ57" s="54"/>
      <c r="AK57" s="4"/>
      <c r="AL57" s="59"/>
      <c r="AM57" s="4"/>
      <c r="AN57" s="4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  <c r="IQ57" s="141"/>
      <c r="IR57" s="141"/>
      <c r="IS57" s="141"/>
      <c r="IT57" s="141"/>
      <c r="IU57" s="141"/>
      <c r="IV57" s="141"/>
    </row>
    <row r="58" spans="1:256" s="2" customFormat="1" ht="15">
      <c r="A58" s="77"/>
      <c r="B58" s="78"/>
      <c r="C58" s="79"/>
      <c r="J58" s="4"/>
      <c r="K58" s="57"/>
      <c r="S58" s="4"/>
      <c r="T58" s="4"/>
      <c r="U58" s="141"/>
      <c r="AC58" s="51"/>
      <c r="AE58" s="80"/>
      <c r="AF58" s="265" t="s">
        <v>55</v>
      </c>
      <c r="AG58" s="58"/>
      <c r="AH58" s="58"/>
      <c r="AK58" s="4"/>
      <c r="AL58" s="59"/>
      <c r="AM58" s="4"/>
      <c r="AN58" s="4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  <c r="IQ58" s="141"/>
      <c r="IR58" s="141"/>
      <c r="IS58" s="141"/>
      <c r="IT58" s="141"/>
      <c r="IU58" s="141"/>
      <c r="IV58" s="141"/>
    </row>
    <row r="59" spans="1:256" s="2" customFormat="1" ht="15">
      <c r="A59" s="77"/>
      <c r="B59" s="78"/>
      <c r="C59" s="79"/>
      <c r="E59" s="60"/>
      <c r="F59" s="60"/>
      <c r="G59" s="60"/>
      <c r="J59" s="4"/>
      <c r="K59" s="4"/>
      <c r="S59" s="57"/>
      <c r="T59" s="4"/>
      <c r="U59" s="141"/>
      <c r="AC59" s="48"/>
      <c r="AE59" s="81"/>
      <c r="AF59" s="2" t="s">
        <v>54</v>
      </c>
      <c r="AG59" s="58"/>
      <c r="AH59" s="58"/>
      <c r="AI59" s="58"/>
      <c r="AJ59" s="58"/>
      <c r="AK59" s="4"/>
      <c r="AL59" s="59"/>
      <c r="AM59" s="4"/>
      <c r="AN59" s="4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  <c r="IT59" s="141"/>
      <c r="IU59" s="141"/>
      <c r="IV59" s="141"/>
    </row>
    <row r="60" spans="1:256" s="2" customFormat="1" ht="15">
      <c r="A60" s="77"/>
      <c r="C60" s="79"/>
      <c r="E60" s="60"/>
      <c r="F60" s="60"/>
      <c r="G60" s="60"/>
      <c r="J60" s="4"/>
      <c r="K60" s="57"/>
      <c r="S60" s="57"/>
      <c r="T60" s="4"/>
      <c r="U60" s="141"/>
      <c r="AC60" s="4"/>
      <c r="AE60" s="81"/>
      <c r="AF60" s="2" t="s">
        <v>56</v>
      </c>
      <c r="AG60" s="58"/>
      <c r="AH60" s="58"/>
      <c r="AI60" s="58"/>
      <c r="AK60" s="57"/>
      <c r="AL60" s="59"/>
      <c r="AM60" s="4"/>
      <c r="AN60" s="4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</row>
    <row r="61" spans="1:256" s="2" customFormat="1" ht="15">
      <c r="A61" s="77"/>
      <c r="B61" s="78"/>
      <c r="C61" s="24"/>
      <c r="E61" s="60"/>
      <c r="F61" s="60"/>
      <c r="G61" s="60"/>
      <c r="J61" s="4"/>
      <c r="K61" s="57"/>
      <c r="S61" s="4"/>
      <c r="T61" s="57"/>
      <c r="U61" s="163"/>
      <c r="AC61" s="57"/>
      <c r="AD61" s="53"/>
      <c r="AE61" s="81"/>
      <c r="AF61" s="2" t="s">
        <v>59</v>
      </c>
      <c r="AG61" s="58"/>
      <c r="AH61" s="58"/>
      <c r="AK61" s="57"/>
      <c r="AL61" s="59"/>
      <c r="AM61" s="4"/>
      <c r="AN61" s="4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  <c r="IQ61" s="141"/>
      <c r="IR61" s="141"/>
      <c r="IS61" s="141"/>
      <c r="IT61" s="141"/>
      <c r="IU61" s="141"/>
      <c r="IV61" s="141"/>
    </row>
    <row r="62" spans="1:256" s="2" customFormat="1" ht="15">
      <c r="A62" s="77"/>
      <c r="C62" s="53"/>
      <c r="E62" s="60"/>
      <c r="F62" s="60"/>
      <c r="G62" s="60"/>
      <c r="J62" s="4"/>
      <c r="K62" s="4"/>
      <c r="S62" s="4"/>
      <c r="T62" s="57"/>
      <c r="U62" s="141"/>
      <c r="AC62" s="4"/>
      <c r="AE62" s="81"/>
      <c r="AF62" s="2" t="s">
        <v>60</v>
      </c>
      <c r="AG62" s="58"/>
      <c r="AH62" s="58"/>
      <c r="AK62" s="4"/>
      <c r="AL62" s="59"/>
      <c r="AM62" s="4"/>
      <c r="AN62" s="4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  <c r="IQ62" s="141"/>
      <c r="IR62" s="141"/>
      <c r="IS62" s="141"/>
      <c r="IT62" s="141"/>
      <c r="IU62" s="141"/>
      <c r="IV62" s="141"/>
    </row>
    <row r="63" spans="1:256" s="2" customFormat="1" ht="15">
      <c r="A63" s="77"/>
      <c r="B63" s="78"/>
      <c r="C63" s="79"/>
      <c r="E63" s="60"/>
      <c r="F63" s="60"/>
      <c r="G63" s="60"/>
      <c r="J63" s="4"/>
      <c r="K63" s="57"/>
      <c r="S63" s="4"/>
      <c r="T63" s="57"/>
      <c r="U63" s="141"/>
      <c r="AC63" s="4"/>
      <c r="AE63" s="82"/>
      <c r="AF63" s="2" t="s">
        <v>61</v>
      </c>
      <c r="AG63" s="58"/>
      <c r="AH63" s="58"/>
      <c r="AK63" s="4"/>
      <c r="AL63" s="59"/>
      <c r="AM63" s="4"/>
      <c r="AN63" s="4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1"/>
      <c r="IT63" s="141"/>
      <c r="IU63" s="141"/>
      <c r="IV63" s="141"/>
    </row>
    <row r="64" spans="1:38" ht="15">
      <c r="A64" s="77"/>
      <c r="B64" s="78"/>
      <c r="C64" s="53"/>
      <c r="K64" s="259"/>
      <c r="AE64" s="82"/>
      <c r="AF64" s="25" t="s">
        <v>62</v>
      </c>
      <c r="AG64" s="58"/>
      <c r="AH64" s="58"/>
      <c r="AJ64" s="25"/>
      <c r="AK64" s="84"/>
      <c r="AL64" s="86"/>
    </row>
    <row r="65" spans="1:38" ht="15">
      <c r="A65" s="77"/>
      <c r="C65" s="79"/>
      <c r="J65" s="259"/>
      <c r="K65" s="259"/>
      <c r="AE65" s="87"/>
      <c r="AF65" s="25" t="s">
        <v>63</v>
      </c>
      <c r="AG65" s="58"/>
      <c r="AH65" s="58"/>
      <c r="AJ65" s="25"/>
      <c r="AK65" s="84"/>
      <c r="AL65" s="86"/>
    </row>
    <row r="66" spans="1:37" ht="15">
      <c r="A66" s="28"/>
      <c r="C66" s="79"/>
      <c r="J66" s="259"/>
      <c r="K66" s="259"/>
      <c r="AE66" s="87"/>
      <c r="AF66" s="25" t="s">
        <v>64</v>
      </c>
      <c r="AG66" s="58"/>
      <c r="AH66" s="58"/>
      <c r="AJ66" s="25"/>
      <c r="AK66" s="84"/>
    </row>
    <row r="67" spans="1:256" s="88" customFormat="1" ht="15">
      <c r="A67" s="28"/>
      <c r="B67" s="25"/>
      <c r="D67" s="25"/>
      <c r="H67" s="25"/>
      <c r="I67" s="25"/>
      <c r="J67" s="259"/>
      <c r="K67" s="259"/>
      <c r="L67" s="25"/>
      <c r="M67" s="25"/>
      <c r="N67" s="25"/>
      <c r="O67" s="25"/>
      <c r="P67" s="25"/>
      <c r="Q67" s="25"/>
      <c r="R67" s="25"/>
      <c r="S67" s="84"/>
      <c r="T67" s="84"/>
      <c r="U67" s="144"/>
      <c r="AC67" s="84"/>
      <c r="AD67" s="25"/>
      <c r="AE67" s="87"/>
      <c r="AF67" s="88" t="s">
        <v>65</v>
      </c>
      <c r="AG67" s="58"/>
      <c r="AH67" s="58"/>
      <c r="AJ67" s="2"/>
      <c r="AK67" s="84"/>
      <c r="AM67" s="84"/>
      <c r="AN67" s="84"/>
      <c r="AO67" s="25"/>
      <c r="AP67" s="25"/>
      <c r="AQ67" s="141"/>
      <c r="AR67" s="141"/>
      <c r="AS67" s="141"/>
      <c r="AT67" s="141"/>
      <c r="AU67" s="141"/>
      <c r="AV67" s="141"/>
      <c r="AW67" s="141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</row>
    <row r="68" spans="1:256" s="88" customFormat="1" ht="15">
      <c r="A68" s="28"/>
      <c r="B68" s="25"/>
      <c r="C68" s="24"/>
      <c r="D68" s="25"/>
      <c r="H68" s="25"/>
      <c r="I68" s="25"/>
      <c r="J68" s="259"/>
      <c r="K68" s="259"/>
      <c r="L68" s="25"/>
      <c r="M68" s="25"/>
      <c r="N68" s="25"/>
      <c r="O68" s="25"/>
      <c r="P68" s="25"/>
      <c r="Q68" s="25"/>
      <c r="R68" s="25"/>
      <c r="S68" s="84"/>
      <c r="T68" s="84"/>
      <c r="U68" s="144"/>
      <c r="AC68" s="84"/>
      <c r="AD68" s="25"/>
      <c r="AE68" s="87"/>
      <c r="AF68" s="88" t="s">
        <v>66</v>
      </c>
      <c r="AG68" s="58"/>
      <c r="AH68" s="58"/>
      <c r="AI68" s="2"/>
      <c r="AJ68" s="2"/>
      <c r="AK68" s="84"/>
      <c r="AM68" s="84"/>
      <c r="AN68" s="84"/>
      <c r="AO68" s="25"/>
      <c r="AP68" s="25"/>
      <c r="AQ68" s="141"/>
      <c r="AR68" s="141"/>
      <c r="AS68" s="141"/>
      <c r="AT68" s="141"/>
      <c r="AU68" s="141"/>
      <c r="AV68" s="141"/>
      <c r="AW68" s="141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  <c r="IV68" s="59"/>
    </row>
    <row r="69" spans="1:256" s="88" customFormat="1" ht="15">
      <c r="A69" s="25"/>
      <c r="B69" s="25"/>
      <c r="C69" s="24"/>
      <c r="D69" s="25"/>
      <c r="H69" s="25"/>
      <c r="I69" s="25"/>
      <c r="J69" s="259"/>
      <c r="K69" s="259"/>
      <c r="L69" s="25"/>
      <c r="M69" s="25"/>
      <c r="N69" s="25"/>
      <c r="O69" s="25"/>
      <c r="P69" s="25"/>
      <c r="Q69" s="25"/>
      <c r="R69" s="25"/>
      <c r="S69" s="84"/>
      <c r="T69" s="84"/>
      <c r="U69" s="144"/>
      <c r="AC69" s="84"/>
      <c r="AD69" s="25"/>
      <c r="AE69" s="87"/>
      <c r="AF69" s="88" t="s">
        <v>69</v>
      </c>
      <c r="AG69" s="58"/>
      <c r="AH69" s="58"/>
      <c r="AI69" s="2"/>
      <c r="AJ69" s="2"/>
      <c r="AK69" s="84"/>
      <c r="AM69" s="84"/>
      <c r="AN69" s="84"/>
      <c r="AO69" s="25"/>
      <c r="AP69" s="25"/>
      <c r="AQ69" s="141"/>
      <c r="AR69" s="141"/>
      <c r="AS69" s="141"/>
      <c r="AT69" s="141"/>
      <c r="AU69" s="141"/>
      <c r="AV69" s="141"/>
      <c r="AW69" s="141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</row>
    <row r="70" spans="1:256" s="88" customFormat="1" ht="15">
      <c r="A70" s="25"/>
      <c r="B70" s="25"/>
      <c r="C70" s="24"/>
      <c r="D70" s="25"/>
      <c r="H70" s="25"/>
      <c r="I70" s="25"/>
      <c r="J70" s="259"/>
      <c r="K70" s="259"/>
      <c r="L70" s="25"/>
      <c r="M70" s="25"/>
      <c r="N70" s="25"/>
      <c r="O70" s="25"/>
      <c r="P70" s="25"/>
      <c r="Q70" s="25"/>
      <c r="R70" s="25"/>
      <c r="S70" s="84"/>
      <c r="T70" s="84"/>
      <c r="U70" s="144"/>
      <c r="AC70" s="84"/>
      <c r="AD70" s="25"/>
      <c r="AE70" s="87"/>
      <c r="AF70" s="88" t="s">
        <v>68</v>
      </c>
      <c r="AG70" s="58"/>
      <c r="AH70" s="58"/>
      <c r="AI70" s="2"/>
      <c r="AJ70" s="2"/>
      <c r="AK70" s="84"/>
      <c r="AM70" s="84"/>
      <c r="AN70" s="84"/>
      <c r="AO70" s="25"/>
      <c r="AP70" s="25"/>
      <c r="AQ70" s="141"/>
      <c r="AR70" s="141"/>
      <c r="AS70" s="141"/>
      <c r="AT70" s="141"/>
      <c r="AU70" s="141"/>
      <c r="AV70" s="141"/>
      <c r="AW70" s="141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</row>
    <row r="71" spans="1:256" s="88" customFormat="1" ht="15">
      <c r="A71" s="25"/>
      <c r="B71" s="25"/>
      <c r="C71" s="24"/>
      <c r="D71" s="25"/>
      <c r="H71" s="25"/>
      <c r="I71" s="25"/>
      <c r="J71" s="259"/>
      <c r="K71" s="259"/>
      <c r="L71" s="25"/>
      <c r="M71" s="25"/>
      <c r="N71" s="25"/>
      <c r="O71" s="25"/>
      <c r="P71" s="25"/>
      <c r="Q71" s="25"/>
      <c r="R71" s="25"/>
      <c r="S71" s="84"/>
      <c r="T71" s="84"/>
      <c r="U71" s="144"/>
      <c r="AC71" s="84"/>
      <c r="AD71" s="25"/>
      <c r="AE71" s="87"/>
      <c r="AF71" s="88" t="s">
        <v>67</v>
      </c>
      <c r="AG71" s="267"/>
      <c r="AH71" s="267"/>
      <c r="AK71" s="84"/>
      <c r="AM71" s="84"/>
      <c r="AN71" s="84"/>
      <c r="AO71" s="25"/>
      <c r="AP71" s="25"/>
      <c r="AQ71" s="141"/>
      <c r="AR71" s="141"/>
      <c r="AS71" s="141"/>
      <c r="AT71" s="141"/>
      <c r="AU71" s="141"/>
      <c r="AV71" s="141"/>
      <c r="AW71" s="141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  <c r="IV71" s="59"/>
    </row>
    <row r="72" spans="1:256" s="88" customFormat="1" ht="15">
      <c r="A72" s="25"/>
      <c r="B72" s="25"/>
      <c r="C72" s="24"/>
      <c r="D72" s="25"/>
      <c r="H72" s="25"/>
      <c r="I72" s="25"/>
      <c r="J72" s="84"/>
      <c r="K72" s="84"/>
      <c r="L72" s="25"/>
      <c r="M72" s="25"/>
      <c r="N72" s="25"/>
      <c r="O72" s="25"/>
      <c r="P72" s="25"/>
      <c r="Q72" s="25"/>
      <c r="R72" s="25"/>
      <c r="S72" s="84"/>
      <c r="T72" s="84"/>
      <c r="U72" s="144"/>
      <c r="AC72" s="259"/>
      <c r="AD72" s="25"/>
      <c r="AE72" s="87"/>
      <c r="AK72" s="84"/>
      <c r="AM72" s="84"/>
      <c r="AN72" s="84"/>
      <c r="AO72" s="25"/>
      <c r="AP72" s="25"/>
      <c r="AQ72" s="141"/>
      <c r="AR72" s="141"/>
      <c r="AS72" s="141"/>
      <c r="AT72" s="141"/>
      <c r="AU72" s="141"/>
      <c r="AV72" s="141"/>
      <c r="AW72" s="141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</row>
    <row r="73" spans="1:256" s="88" customFormat="1" ht="15">
      <c r="A73" s="25"/>
      <c r="B73" s="25"/>
      <c r="C73" s="24"/>
      <c r="D73" s="25"/>
      <c r="H73" s="25"/>
      <c r="I73" s="25"/>
      <c r="J73" s="84"/>
      <c r="K73" s="84"/>
      <c r="L73" s="25"/>
      <c r="M73" s="25"/>
      <c r="N73" s="25"/>
      <c r="O73" s="25"/>
      <c r="P73" s="25"/>
      <c r="Q73" s="25"/>
      <c r="R73" s="25"/>
      <c r="S73" s="84"/>
      <c r="T73" s="84"/>
      <c r="U73" s="144"/>
      <c r="AC73" s="259"/>
      <c r="AD73" s="25"/>
      <c r="AE73" s="87"/>
      <c r="AJ73" s="28"/>
      <c r="AK73" s="84"/>
      <c r="AM73" s="84"/>
      <c r="AN73" s="84"/>
      <c r="AO73" s="25"/>
      <c r="AP73" s="25"/>
      <c r="AQ73" s="141"/>
      <c r="AR73" s="141"/>
      <c r="AS73" s="141"/>
      <c r="AT73" s="141"/>
      <c r="AU73" s="141"/>
      <c r="AV73" s="141"/>
      <c r="AW73" s="141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</row>
    <row r="74" spans="1:256" s="88" customFormat="1" ht="15">
      <c r="A74" s="28"/>
      <c r="B74" s="25"/>
      <c r="C74" s="24"/>
      <c r="D74" s="25"/>
      <c r="E74" s="258"/>
      <c r="F74" s="83"/>
      <c r="G74" s="83"/>
      <c r="H74" s="25"/>
      <c r="I74" s="25"/>
      <c r="J74" s="84"/>
      <c r="K74" s="84"/>
      <c r="L74" s="25"/>
      <c r="M74" s="25"/>
      <c r="N74" s="25"/>
      <c r="O74" s="25"/>
      <c r="P74" s="25"/>
      <c r="Q74" s="25"/>
      <c r="R74" s="25"/>
      <c r="S74" s="84"/>
      <c r="T74" s="84"/>
      <c r="U74" s="144"/>
      <c r="V74" s="25"/>
      <c r="AC74" s="84"/>
      <c r="AD74" s="25"/>
      <c r="AE74" s="90"/>
      <c r="AF74" s="25"/>
      <c r="AJ74" s="25"/>
      <c r="AK74" s="84"/>
      <c r="AM74" s="84"/>
      <c r="AN74" s="84"/>
      <c r="AO74" s="25"/>
      <c r="AP74" s="25"/>
      <c r="AQ74" s="141"/>
      <c r="AR74" s="141"/>
      <c r="AS74" s="141"/>
      <c r="AT74" s="141"/>
      <c r="AU74" s="141"/>
      <c r="AV74" s="141"/>
      <c r="AW74" s="141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</row>
    <row r="75" spans="1:256" s="88" customFormat="1" ht="15">
      <c r="A75" s="28"/>
      <c r="B75" s="25"/>
      <c r="C75" s="24"/>
      <c r="D75" s="25"/>
      <c r="E75" s="25"/>
      <c r="F75" s="25"/>
      <c r="G75" s="28"/>
      <c r="H75" s="25"/>
      <c r="I75" s="25"/>
      <c r="J75" s="84"/>
      <c r="K75" s="84"/>
      <c r="L75" s="25"/>
      <c r="M75" s="25"/>
      <c r="N75" s="25"/>
      <c r="O75" s="25"/>
      <c r="P75" s="25"/>
      <c r="Q75" s="25"/>
      <c r="R75" s="25"/>
      <c r="S75" s="84"/>
      <c r="T75" s="84"/>
      <c r="U75" s="144"/>
      <c r="V75" s="25"/>
      <c r="AC75" s="84"/>
      <c r="AD75" s="25"/>
      <c r="AE75" s="82"/>
      <c r="AF75" s="25"/>
      <c r="AG75" s="58"/>
      <c r="AH75" s="58"/>
      <c r="AI75" s="2"/>
      <c r="AJ75" s="2"/>
      <c r="AK75" s="84"/>
      <c r="AM75" s="84"/>
      <c r="AN75" s="84"/>
      <c r="AO75" s="25"/>
      <c r="AP75" s="25"/>
      <c r="AQ75" s="141"/>
      <c r="AR75" s="141"/>
      <c r="AS75" s="141"/>
      <c r="AT75" s="141"/>
      <c r="AU75" s="141"/>
      <c r="AV75" s="141"/>
      <c r="AW75" s="141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</row>
    <row r="76" spans="1:256" s="88" customFormat="1" ht="15">
      <c r="A76" s="28"/>
      <c r="B76" s="25"/>
      <c r="C76" s="24"/>
      <c r="D76" s="25"/>
      <c r="E76" s="25"/>
      <c r="F76" s="25"/>
      <c r="G76" s="25"/>
      <c r="H76" s="25"/>
      <c r="I76" s="25"/>
      <c r="J76" s="84"/>
      <c r="K76" s="84"/>
      <c r="L76" s="25"/>
      <c r="M76" s="25"/>
      <c r="N76" s="25"/>
      <c r="O76" s="25"/>
      <c r="P76" s="25"/>
      <c r="Q76" s="25"/>
      <c r="R76" s="25"/>
      <c r="S76" s="84"/>
      <c r="T76" s="84"/>
      <c r="U76" s="144"/>
      <c r="V76" s="25"/>
      <c r="AC76" s="84"/>
      <c r="AD76" s="25"/>
      <c r="AE76" s="82"/>
      <c r="AF76" s="93"/>
      <c r="AG76" s="58"/>
      <c r="AH76" s="58"/>
      <c r="AI76" s="266"/>
      <c r="AJ76" s="72"/>
      <c r="AK76" s="84"/>
      <c r="AM76" s="84"/>
      <c r="AN76" s="84"/>
      <c r="AO76" s="25"/>
      <c r="AP76" s="25"/>
      <c r="AQ76" s="141"/>
      <c r="AR76" s="141"/>
      <c r="AS76" s="141"/>
      <c r="AT76" s="141"/>
      <c r="AU76" s="141"/>
      <c r="AV76" s="141"/>
      <c r="AW76" s="141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  <c r="IU76" s="59"/>
      <c r="IV76" s="59"/>
    </row>
    <row r="77" spans="1:256" s="88" customFormat="1" ht="15">
      <c r="A77" s="25"/>
      <c r="B77" s="25"/>
      <c r="C77" s="24"/>
      <c r="D77" s="25"/>
      <c r="E77" s="25"/>
      <c r="F77" s="25"/>
      <c r="G77" s="25"/>
      <c r="H77" s="25"/>
      <c r="I77" s="25"/>
      <c r="J77" s="84"/>
      <c r="K77" s="84"/>
      <c r="L77" s="25"/>
      <c r="M77" s="25"/>
      <c r="N77" s="25"/>
      <c r="O77" s="25"/>
      <c r="P77" s="25"/>
      <c r="Q77" s="25"/>
      <c r="R77" s="25"/>
      <c r="S77" s="84"/>
      <c r="T77" s="84"/>
      <c r="U77" s="144"/>
      <c r="V77" s="25"/>
      <c r="AC77" s="84"/>
      <c r="AD77" s="25"/>
      <c r="AE77" s="82"/>
      <c r="AF77" s="25"/>
      <c r="AJ77" s="260"/>
      <c r="AK77" s="259"/>
      <c r="AM77" s="84"/>
      <c r="AN77" s="84"/>
      <c r="AO77" s="25"/>
      <c r="AP77" s="25"/>
      <c r="AQ77" s="141"/>
      <c r="AR77" s="141"/>
      <c r="AS77" s="141"/>
      <c r="AT77" s="141"/>
      <c r="AU77" s="141"/>
      <c r="AV77" s="141"/>
      <c r="AW77" s="141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  <c r="IV77" s="59"/>
    </row>
    <row r="78" spans="1:256" s="88" customFormat="1" ht="15">
      <c r="A78" s="25"/>
      <c r="B78" s="25"/>
      <c r="C78" s="26"/>
      <c r="D78" s="25"/>
      <c r="E78" s="25"/>
      <c r="F78" s="25"/>
      <c r="G78" s="25"/>
      <c r="H78" s="25"/>
      <c r="I78" s="25"/>
      <c r="J78" s="84"/>
      <c r="K78" s="84"/>
      <c r="L78" s="25"/>
      <c r="M78" s="25"/>
      <c r="N78" s="25"/>
      <c r="O78" s="25"/>
      <c r="P78" s="25"/>
      <c r="Q78" s="25"/>
      <c r="R78" s="25"/>
      <c r="S78" s="84"/>
      <c r="T78" s="84"/>
      <c r="U78" s="144"/>
      <c r="V78" s="25"/>
      <c r="W78" s="25"/>
      <c r="AA78" s="25"/>
      <c r="AB78" s="84"/>
      <c r="AC78" s="84"/>
      <c r="AD78" s="25"/>
      <c r="AE78" s="82"/>
      <c r="AF78" s="258"/>
      <c r="AG78" s="83"/>
      <c r="AH78" s="83"/>
      <c r="AI78" s="25"/>
      <c r="AM78" s="84"/>
      <c r="AN78" s="84"/>
      <c r="AO78" s="25"/>
      <c r="AP78" s="25"/>
      <c r="AQ78" s="141"/>
      <c r="AR78" s="141"/>
      <c r="AS78" s="141"/>
      <c r="AT78" s="141"/>
      <c r="AU78" s="141"/>
      <c r="AV78" s="141"/>
      <c r="AW78" s="141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</row>
    <row r="79" spans="1:256" s="88" customFormat="1" ht="15">
      <c r="A79" s="25"/>
      <c r="B79" s="25"/>
      <c r="C79" s="26"/>
      <c r="D79" s="25"/>
      <c r="E79" s="25"/>
      <c r="F79" s="25"/>
      <c r="G79" s="25"/>
      <c r="H79" s="25"/>
      <c r="I79" s="25"/>
      <c r="J79" s="84"/>
      <c r="K79" s="84"/>
      <c r="L79" s="25"/>
      <c r="M79" s="25"/>
      <c r="N79" s="25"/>
      <c r="O79" s="25"/>
      <c r="P79" s="25"/>
      <c r="Q79" s="25"/>
      <c r="R79" s="25"/>
      <c r="S79" s="84"/>
      <c r="T79" s="84"/>
      <c r="U79" s="144"/>
      <c r="V79" s="25"/>
      <c r="W79" s="25"/>
      <c r="X79" s="28"/>
      <c r="Y79" s="28"/>
      <c r="Z79" s="25"/>
      <c r="AA79" s="25"/>
      <c r="AB79" s="84"/>
      <c r="AC79" s="84"/>
      <c r="AD79" s="25"/>
      <c r="AE79" s="94"/>
      <c r="AF79" s="95"/>
      <c r="AG79" s="83"/>
      <c r="AH79" s="83"/>
      <c r="AI79" s="25"/>
      <c r="AM79" s="84"/>
      <c r="AN79" s="84"/>
      <c r="AO79" s="25"/>
      <c r="AP79" s="25"/>
      <c r="AQ79" s="141"/>
      <c r="AR79" s="141"/>
      <c r="AS79" s="141"/>
      <c r="AT79" s="141"/>
      <c r="AU79" s="141"/>
      <c r="AV79" s="141"/>
      <c r="AW79" s="141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</row>
    <row r="80" spans="1:256" s="88" customFormat="1" ht="15">
      <c r="A80" s="25"/>
      <c r="B80" s="25"/>
      <c r="C80" s="26"/>
      <c r="D80" s="25"/>
      <c r="E80" s="25"/>
      <c r="F80" s="28"/>
      <c r="G80" s="25"/>
      <c r="H80" s="25"/>
      <c r="I80" s="25"/>
      <c r="J80" s="84"/>
      <c r="K80" s="84"/>
      <c r="L80" s="25"/>
      <c r="M80" s="25"/>
      <c r="N80" s="25"/>
      <c r="O80" s="25"/>
      <c r="P80" s="25"/>
      <c r="Q80" s="25"/>
      <c r="R80" s="25"/>
      <c r="S80" s="84"/>
      <c r="T80" s="84"/>
      <c r="U80" s="144"/>
      <c r="V80" s="25"/>
      <c r="W80" s="25"/>
      <c r="X80" s="25"/>
      <c r="Y80" s="25"/>
      <c r="Z80" s="25"/>
      <c r="AA80" s="25"/>
      <c r="AB80" s="84"/>
      <c r="AC80" s="84"/>
      <c r="AD80" s="25"/>
      <c r="AE80" s="87"/>
      <c r="AF80" s="83"/>
      <c r="AG80" s="83"/>
      <c r="AH80" s="25"/>
      <c r="AI80" s="25"/>
      <c r="AM80" s="84"/>
      <c r="AN80" s="84"/>
      <c r="AO80" s="25"/>
      <c r="AP80" s="25"/>
      <c r="AQ80" s="141"/>
      <c r="AR80" s="141"/>
      <c r="AS80" s="141"/>
      <c r="AT80" s="141"/>
      <c r="AU80" s="141"/>
      <c r="AV80" s="141"/>
      <c r="AW80" s="141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</row>
    <row r="81" spans="1:256" s="88" customFormat="1" ht="15">
      <c r="A81" s="25"/>
      <c r="B81" s="25"/>
      <c r="C81" s="26"/>
      <c r="D81" s="25"/>
      <c r="E81" s="25"/>
      <c r="F81" s="28"/>
      <c r="G81" s="28"/>
      <c r="H81" s="25"/>
      <c r="I81" s="25"/>
      <c r="J81" s="84"/>
      <c r="K81" s="84"/>
      <c r="L81" s="25"/>
      <c r="M81" s="25"/>
      <c r="N81" s="25"/>
      <c r="O81" s="25"/>
      <c r="P81" s="25"/>
      <c r="Q81" s="25"/>
      <c r="R81" s="25"/>
      <c r="S81" s="84"/>
      <c r="T81" s="84"/>
      <c r="U81" s="144"/>
      <c r="V81" s="25"/>
      <c r="W81" s="25"/>
      <c r="X81" s="25"/>
      <c r="Y81" s="25"/>
      <c r="Z81" s="25"/>
      <c r="AA81" s="25"/>
      <c r="AB81" s="84"/>
      <c r="AC81" s="84"/>
      <c r="AD81" s="25"/>
      <c r="AE81" s="95"/>
      <c r="AF81" s="83"/>
      <c r="AG81" s="83"/>
      <c r="AH81" s="25"/>
      <c r="AI81" s="25"/>
      <c r="AM81" s="84"/>
      <c r="AN81" s="84"/>
      <c r="AO81" s="25"/>
      <c r="AP81" s="25"/>
      <c r="AQ81" s="141"/>
      <c r="AR81" s="141"/>
      <c r="AS81" s="141"/>
      <c r="AT81" s="141"/>
      <c r="AU81" s="141"/>
      <c r="AV81" s="141"/>
      <c r="AW81" s="141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spans="1:42" ht="15">
      <c r="A82" s="141"/>
      <c r="B82" s="141"/>
      <c r="C82" s="141"/>
      <c r="D82" s="141"/>
      <c r="E82" s="141"/>
      <c r="F82" s="141"/>
      <c r="G82" s="28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</row>
  </sheetData>
  <sheetProtection/>
  <mergeCells count="9">
    <mergeCell ref="A44:B44"/>
    <mergeCell ref="B24:B25"/>
    <mergeCell ref="B27:B28"/>
    <mergeCell ref="B11:B14"/>
    <mergeCell ref="B18:B20"/>
    <mergeCell ref="B15:B17"/>
    <mergeCell ref="A37:B37"/>
    <mergeCell ref="A38:B38"/>
    <mergeCell ref="A42:B42"/>
  </mergeCells>
  <printOptions/>
  <pageMargins left="0.15748031496062992" right="0.15748031496062992" top="0.27" bottom="0.32" header="0.19" footer="0.2"/>
  <pageSetup fitToHeight="1" fitToWidth="1"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01"/>
  <sheetViews>
    <sheetView tabSelected="1" zoomScale="90" zoomScaleNormal="90" zoomScalePageLayoutView="0" workbookViewId="0" topLeftCell="A1">
      <pane xSplit="3" ySplit="2" topLeftCell="W70" activePane="bottomRight" state="frozen"/>
      <selection pane="topLeft" activeCell="AF59" sqref="AF59"/>
      <selection pane="topRight" activeCell="AF59" sqref="AF59"/>
      <selection pane="bottomLeft" activeCell="AF59" sqref="AF59"/>
      <selection pane="bottomRight" activeCell="AC76" sqref="AC76"/>
    </sheetView>
  </sheetViews>
  <sheetFormatPr defaultColWidth="9.140625" defaultRowHeight="15" outlineLevelCol="1"/>
  <cols>
    <col min="1" max="1" width="58.421875" style="25" customWidth="1"/>
    <col min="2" max="2" width="10.00390625" style="25" customWidth="1"/>
    <col min="3" max="3" width="17.7109375" style="26" customWidth="1"/>
    <col min="4" max="4" width="12.421875" style="25" hidden="1" customWidth="1" outlineLevel="1"/>
    <col min="5" max="5" width="15.57421875" style="25" hidden="1" customWidth="1" outlineLevel="1"/>
    <col min="6" max="6" width="16.421875" style="25" hidden="1" customWidth="1" outlineLevel="1"/>
    <col min="7" max="8" width="16.140625" style="25" hidden="1" customWidth="1" outlineLevel="1"/>
    <col min="9" max="9" width="17.00390625" style="25" hidden="1" customWidth="1" outlineLevel="1"/>
    <col min="10" max="10" width="17.8515625" style="84" hidden="1" customWidth="1" outlineLevel="1"/>
    <col min="11" max="11" width="18.00390625" style="84" customWidth="1" collapsed="1"/>
    <col min="12" max="12" width="17.8515625" style="25" customWidth="1"/>
    <col min="13" max="13" width="16.421875" style="25" hidden="1" customWidth="1" outlineLevel="1"/>
    <col min="14" max="14" width="16.00390625" style="25" hidden="1" customWidth="1" outlineLevel="1"/>
    <col min="15" max="15" width="17.57421875" style="25" hidden="1" customWidth="1" outlineLevel="1"/>
    <col min="16" max="16" width="15.00390625" style="25" hidden="1" customWidth="1" outlineLevel="1"/>
    <col min="17" max="17" width="17.00390625" style="25" hidden="1" customWidth="1" outlineLevel="1"/>
    <col min="18" max="18" width="16.28125" style="25" hidden="1" customWidth="1" outlineLevel="1"/>
    <col min="19" max="19" width="18.57421875" style="84" hidden="1" customWidth="1" outlineLevel="1"/>
    <col min="20" max="20" width="16.140625" style="84" customWidth="1" collapsed="1"/>
    <col min="21" max="21" width="18.00390625" style="144" customWidth="1" collapsed="1"/>
    <col min="22" max="22" width="16.421875" style="25" customWidth="1" outlineLevel="1"/>
    <col min="23" max="23" width="15.57421875" style="25" customWidth="1" outlineLevel="1"/>
    <col min="24" max="24" width="15.7109375" style="25" customWidth="1" outlineLevel="1"/>
    <col min="25" max="25" width="17.7109375" style="25" customWidth="1" outlineLevel="1"/>
    <col min="26" max="26" width="16.7109375" style="25" customWidth="1" outlineLevel="1"/>
    <col min="27" max="27" width="17.7109375" style="25" customWidth="1" outlineLevel="1"/>
    <col min="28" max="28" width="17.421875" style="84" customWidth="1" outlineLevel="1"/>
    <col min="29" max="29" width="16.7109375" style="84" customWidth="1"/>
    <col min="30" max="30" width="18.140625" style="25" customWidth="1" collapsed="1"/>
    <col min="31" max="31" width="17.7109375" style="25" hidden="1" customWidth="1" outlineLevel="1"/>
    <col min="32" max="32" width="16.7109375" style="25" hidden="1" customWidth="1" outlineLevel="1"/>
    <col min="33" max="33" width="16.00390625" style="25" hidden="1" customWidth="1" outlineLevel="1"/>
    <col min="34" max="34" width="16.421875" style="25" hidden="1" customWidth="1" outlineLevel="1"/>
    <col min="35" max="35" width="19.140625" style="25" hidden="1" customWidth="1" outlineLevel="1"/>
    <col min="36" max="36" width="15.00390625" style="88" hidden="1" customWidth="1" outlineLevel="1"/>
    <col min="37" max="37" width="17.7109375" style="88" hidden="1" customWidth="1" outlineLevel="1"/>
    <col min="38" max="38" width="19.28125" style="88" hidden="1" customWidth="1" outlineLevel="1"/>
    <col min="39" max="39" width="16.8515625" style="84" hidden="1" customWidth="1" outlineLevel="1"/>
    <col min="40" max="40" width="16.57421875" style="84" customWidth="1" collapsed="1"/>
    <col min="41" max="41" width="19.140625" style="25" customWidth="1"/>
    <col min="42" max="42" width="12.421875" style="25" customWidth="1"/>
    <col min="43" max="43" width="14.28125" style="141" customWidth="1"/>
    <col min="44" max="44" width="17.57421875" style="141" bestFit="1" customWidth="1"/>
    <col min="45" max="45" width="17.57421875" style="141" customWidth="1"/>
    <col min="46" max="46" width="16.140625" style="141" customWidth="1"/>
    <col min="47" max="47" width="9.140625" style="141" customWidth="1"/>
    <col min="48" max="48" width="17.57421875" style="141" bestFit="1" customWidth="1"/>
    <col min="49" max="49" width="18.140625" style="141" customWidth="1"/>
    <col min="50" max="16384" width="9.140625" style="141" customWidth="1"/>
  </cols>
  <sheetData>
    <row r="1" spans="1:256" s="2" customFormat="1" ht="18.75">
      <c r="A1" s="216" t="s">
        <v>38</v>
      </c>
      <c r="C1" s="3"/>
      <c r="J1" s="4"/>
      <c r="K1" s="4"/>
      <c r="S1" s="4"/>
      <c r="T1" s="4"/>
      <c r="U1" s="141"/>
      <c r="AB1" s="4"/>
      <c r="AC1" s="4"/>
      <c r="AJ1" s="5"/>
      <c r="AK1" s="5"/>
      <c r="AL1" s="5"/>
      <c r="AM1" s="4"/>
      <c r="AN1" s="4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s="11" customFormat="1" ht="32.25" customHeight="1">
      <c r="A2" s="178" t="s">
        <v>0</v>
      </c>
      <c r="B2" s="6" t="s">
        <v>1</v>
      </c>
      <c r="C2" s="179" t="s">
        <v>2</v>
      </c>
      <c r="D2" s="261">
        <v>43110</v>
      </c>
      <c r="E2" s="261">
        <v>43125</v>
      </c>
      <c r="F2" s="261">
        <v>43141</v>
      </c>
      <c r="G2" s="261">
        <v>43156</v>
      </c>
      <c r="H2" s="261">
        <v>43169</v>
      </c>
      <c r="I2" s="261">
        <v>43184</v>
      </c>
      <c r="J2" s="8" t="s">
        <v>3</v>
      </c>
      <c r="K2" s="9" t="s">
        <v>4</v>
      </c>
      <c r="L2" s="10" t="s">
        <v>5</v>
      </c>
      <c r="M2" s="261">
        <v>43200</v>
      </c>
      <c r="N2" s="261">
        <v>43215</v>
      </c>
      <c r="O2" s="261">
        <v>43230</v>
      </c>
      <c r="P2" s="261">
        <v>43245</v>
      </c>
      <c r="Q2" s="261">
        <v>43261</v>
      </c>
      <c r="R2" s="261">
        <v>43276</v>
      </c>
      <c r="S2" s="8" t="s">
        <v>6</v>
      </c>
      <c r="T2" s="9" t="s">
        <v>7</v>
      </c>
      <c r="U2" s="183" t="s">
        <v>8</v>
      </c>
      <c r="V2" s="262">
        <v>43291</v>
      </c>
      <c r="W2" s="261">
        <v>43306</v>
      </c>
      <c r="X2" s="261">
        <v>43322</v>
      </c>
      <c r="Y2" s="261">
        <v>43337</v>
      </c>
      <c r="Z2" s="261">
        <v>43353</v>
      </c>
      <c r="AA2" s="261">
        <v>43368</v>
      </c>
      <c r="AB2" s="8" t="s">
        <v>9</v>
      </c>
      <c r="AC2" s="9" t="s">
        <v>10</v>
      </c>
      <c r="AD2" s="10" t="s">
        <v>11</v>
      </c>
      <c r="AE2" s="7">
        <v>43018</v>
      </c>
      <c r="AF2" s="7">
        <v>43033</v>
      </c>
      <c r="AG2" s="261">
        <v>43414</v>
      </c>
      <c r="AH2" s="261">
        <v>43429</v>
      </c>
      <c r="AI2" s="261">
        <v>43444</v>
      </c>
      <c r="AJ2" s="263" t="s">
        <v>42</v>
      </c>
      <c r="AK2" s="263" t="s">
        <v>43</v>
      </c>
      <c r="AL2" s="263" t="s">
        <v>44</v>
      </c>
      <c r="AM2" s="8" t="s">
        <v>12</v>
      </c>
      <c r="AN2" s="9" t="s">
        <v>13</v>
      </c>
      <c r="AO2" s="173" t="s">
        <v>14</v>
      </c>
      <c r="AP2" s="174" t="s">
        <v>15</v>
      </c>
      <c r="AQ2" s="148"/>
      <c r="AR2" s="156"/>
      <c r="AS2" s="156"/>
      <c r="AT2" s="157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s="17" customFormat="1" ht="18.75">
      <c r="A3" s="341" t="s">
        <v>33</v>
      </c>
      <c r="B3" s="342"/>
      <c r="C3" s="12"/>
      <c r="D3" s="13"/>
      <c r="E3" s="13"/>
      <c r="F3" s="13"/>
      <c r="G3" s="13"/>
      <c r="H3" s="13"/>
      <c r="I3" s="13"/>
      <c r="J3" s="14"/>
      <c r="K3" s="15"/>
      <c r="L3" s="13"/>
      <c r="M3" s="13"/>
      <c r="N3" s="13"/>
      <c r="O3" s="13"/>
      <c r="P3" s="13"/>
      <c r="Q3" s="13"/>
      <c r="R3" s="13"/>
      <c r="S3" s="14"/>
      <c r="T3" s="14"/>
      <c r="U3" s="184"/>
      <c r="V3" s="13"/>
      <c r="W3" s="13"/>
      <c r="X3" s="13"/>
      <c r="Y3" s="13"/>
      <c r="Z3" s="13"/>
      <c r="AA3" s="13"/>
      <c r="AB3" s="14"/>
      <c r="AC3" s="14"/>
      <c r="AD3" s="13"/>
      <c r="AE3" s="13"/>
      <c r="AF3" s="13"/>
      <c r="AG3" s="13"/>
      <c r="AH3" s="13"/>
      <c r="AI3" s="13"/>
      <c r="AJ3" s="16"/>
      <c r="AK3" s="16"/>
      <c r="AL3" s="16"/>
      <c r="AM3" s="14"/>
      <c r="AN3" s="14"/>
      <c r="AO3" s="14"/>
      <c r="AP3" s="14"/>
      <c r="AQ3" s="142"/>
      <c r="AR3" s="158"/>
      <c r="AS3" s="158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s="117" customFormat="1" ht="18.75" customHeight="1">
      <c r="A4" s="111" t="s">
        <v>29</v>
      </c>
      <c r="B4" s="112"/>
      <c r="C4" s="113">
        <f>SUM(C5:C6)</f>
        <v>66509900</v>
      </c>
      <c r="D4" s="217"/>
      <c r="E4" s="217"/>
      <c r="F4" s="217"/>
      <c r="G4" s="217"/>
      <c r="H4" s="217"/>
      <c r="I4" s="217"/>
      <c r="J4" s="217"/>
      <c r="K4" s="217"/>
      <c r="L4" s="113"/>
      <c r="M4" s="114"/>
      <c r="N4" s="114"/>
      <c r="O4" s="114"/>
      <c r="P4" s="114"/>
      <c r="Q4" s="114"/>
      <c r="R4" s="114"/>
      <c r="S4" s="115"/>
      <c r="T4" s="115"/>
      <c r="U4" s="113"/>
      <c r="V4" s="114"/>
      <c r="W4" s="114"/>
      <c r="X4" s="114"/>
      <c r="Y4" s="114"/>
      <c r="Z4" s="114"/>
      <c r="AA4" s="114"/>
      <c r="AB4" s="115"/>
      <c r="AC4" s="115"/>
      <c r="AD4" s="113"/>
      <c r="AE4" s="114"/>
      <c r="AF4" s="114"/>
      <c r="AG4" s="114"/>
      <c r="AH4" s="114"/>
      <c r="AI4" s="114"/>
      <c r="AJ4" s="116"/>
      <c r="AK4" s="116"/>
      <c r="AL4" s="116"/>
      <c r="AM4" s="133"/>
      <c r="AN4" s="115"/>
      <c r="AO4" s="115"/>
      <c r="AP4" s="115"/>
      <c r="AQ4" s="149"/>
      <c r="AR4" s="159"/>
      <c r="AS4" s="15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  <c r="IV4" s="149"/>
    </row>
    <row r="5" spans="1:256" s="106" customFormat="1" ht="19.5" customHeight="1">
      <c r="A5" s="118" t="s">
        <v>16</v>
      </c>
      <c r="B5" s="119">
        <v>211</v>
      </c>
      <c r="C5" s="107">
        <f>66509900-C6</f>
        <v>66309900</v>
      </c>
      <c r="D5" s="104"/>
      <c r="E5" s="104">
        <v>312502.17</v>
      </c>
      <c r="F5" s="104">
        <v>4681433.08</v>
      </c>
      <c r="G5" s="104">
        <v>473473.44</v>
      </c>
      <c r="H5" s="104">
        <v>4541748.76</v>
      </c>
      <c r="I5" s="104">
        <v>1578737.41</v>
      </c>
      <c r="J5" s="108">
        <f>C5-SUM(D5:I5)</f>
        <v>54722005.14</v>
      </c>
      <c r="K5" s="102">
        <f>SUM(D5:I5)</f>
        <v>11587894.86</v>
      </c>
      <c r="L5" s="103">
        <f>C5-K5</f>
        <v>54722005.14</v>
      </c>
      <c r="M5" s="104">
        <v>4234031.49</v>
      </c>
      <c r="N5" s="104">
        <v>2795232.66</v>
      </c>
      <c r="O5" s="104">
        <v>2737066.6</v>
      </c>
      <c r="P5" s="104">
        <v>1642728.12</v>
      </c>
      <c r="Q5" s="104">
        <v>5360885.59</v>
      </c>
      <c r="R5" s="104">
        <v>5073148.74</v>
      </c>
      <c r="S5" s="108">
        <f>L5-SUM(M5:R5)</f>
        <v>32878911.939999998</v>
      </c>
      <c r="T5" s="102">
        <f>SUM(M5:R5)</f>
        <v>21843093.200000003</v>
      </c>
      <c r="U5" s="185">
        <f>L5-T5</f>
        <v>32878911.939999998</v>
      </c>
      <c r="V5" s="104">
        <v>3068752</v>
      </c>
      <c r="W5" s="104">
        <v>1872411.66</v>
      </c>
      <c r="X5" s="104">
        <v>2687158.39</v>
      </c>
      <c r="Y5" s="104">
        <v>1094322.33</v>
      </c>
      <c r="Z5" s="104">
        <v>1664851.97</v>
      </c>
      <c r="AA5" s="104"/>
      <c r="AB5" s="108">
        <f>U5-SUM(V5:AA5)</f>
        <v>22491415.589999996</v>
      </c>
      <c r="AC5" s="102">
        <f>SUM(V5:AA5)</f>
        <v>10387496.350000001</v>
      </c>
      <c r="AD5" s="103">
        <f>U5-AC5</f>
        <v>22491415.589999996</v>
      </c>
      <c r="AE5" s="104"/>
      <c r="AF5" s="104"/>
      <c r="AG5" s="104"/>
      <c r="AH5" s="104"/>
      <c r="AI5" s="104"/>
      <c r="AJ5" s="109"/>
      <c r="AK5" s="104"/>
      <c r="AL5" s="104"/>
      <c r="AM5" s="108">
        <f>AD5-SUM(AE5:AL5)</f>
        <v>22491415.589999996</v>
      </c>
      <c r="AN5" s="102">
        <f>SUM(AE5:AK5)</f>
        <v>0</v>
      </c>
      <c r="AO5" s="102">
        <f>K5+T5+AC5+AN5</f>
        <v>43818484.410000004</v>
      </c>
      <c r="AP5" s="102">
        <f>(K5+T5+AC5+AN5)/C5*100</f>
        <v>66.08136101849045</v>
      </c>
      <c r="AQ5" s="160"/>
      <c r="AR5" s="161"/>
      <c r="AS5" s="161"/>
      <c r="AT5" s="162"/>
      <c r="AU5" s="143"/>
      <c r="AV5" s="162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1:256" s="106" customFormat="1" ht="19.5" customHeight="1">
      <c r="A6" s="118" t="s">
        <v>124</v>
      </c>
      <c r="B6" s="119">
        <v>266</v>
      </c>
      <c r="C6" s="107">
        <v>200000</v>
      </c>
      <c r="D6" s="104"/>
      <c r="E6" s="104"/>
      <c r="F6" s="104">
        <v>19891.8</v>
      </c>
      <c r="G6" s="104"/>
      <c r="H6" s="104">
        <v>34350.66</v>
      </c>
      <c r="I6" s="104"/>
      <c r="J6" s="108">
        <f>C6-SUM(D6:I6)</f>
        <v>145757.53999999998</v>
      </c>
      <c r="K6" s="102">
        <f>SUM(D6:I6)</f>
        <v>54242.46000000001</v>
      </c>
      <c r="L6" s="103">
        <f>C6-K6</f>
        <v>145757.53999999998</v>
      </c>
      <c r="M6" s="104">
        <v>77708.61</v>
      </c>
      <c r="N6" s="104">
        <v>2794.71</v>
      </c>
      <c r="O6" s="104">
        <v>8045.88</v>
      </c>
      <c r="P6" s="104"/>
      <c r="Q6" s="104">
        <v>11131.38</v>
      </c>
      <c r="R6" s="104">
        <v>3586.54</v>
      </c>
      <c r="S6" s="108">
        <f>L6-SUM(M6:R6)</f>
        <v>42490.41999999997</v>
      </c>
      <c r="T6" s="102">
        <f>SUM(M6:R6)</f>
        <v>103267.12000000001</v>
      </c>
      <c r="U6" s="185">
        <f>L6-T6</f>
        <v>42490.41999999997</v>
      </c>
      <c r="V6" s="104">
        <v>11552.57</v>
      </c>
      <c r="W6" s="104"/>
      <c r="X6" s="104">
        <v>13245.57</v>
      </c>
      <c r="Y6" s="104"/>
      <c r="Z6" s="104">
        <v>2347.74</v>
      </c>
      <c r="AA6" s="104"/>
      <c r="AB6" s="108">
        <f>U6-SUM(V6:AA6)</f>
        <v>15344.539999999972</v>
      </c>
      <c r="AC6" s="102">
        <f>SUM(V6:AA6)</f>
        <v>27145.879999999997</v>
      </c>
      <c r="AD6" s="103">
        <f>U6-AC6</f>
        <v>15344.539999999972</v>
      </c>
      <c r="AE6" s="104"/>
      <c r="AF6" s="104"/>
      <c r="AG6" s="104"/>
      <c r="AH6" s="104"/>
      <c r="AI6" s="104"/>
      <c r="AJ6" s="109"/>
      <c r="AK6" s="104"/>
      <c r="AL6" s="104"/>
      <c r="AM6" s="108">
        <f>AD6-SUM(AE6:AL6)</f>
        <v>15344.539999999972</v>
      </c>
      <c r="AN6" s="102">
        <f>SUM(AE6:AK6)</f>
        <v>0</v>
      </c>
      <c r="AO6" s="102">
        <f>K6+T6+AC6+AN6</f>
        <v>184655.46000000002</v>
      </c>
      <c r="AP6" s="102">
        <f>(K6+T6+AC6+AN6)/C6*100</f>
        <v>92.32773</v>
      </c>
      <c r="AQ6" s="160"/>
      <c r="AR6" s="161"/>
      <c r="AS6" s="161"/>
      <c r="AT6" s="162"/>
      <c r="AU6" s="143"/>
      <c r="AV6" s="162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pans="1:256" s="117" customFormat="1" ht="18" customHeight="1">
      <c r="A7" s="111" t="s">
        <v>28</v>
      </c>
      <c r="B7" s="112"/>
      <c r="C7" s="113">
        <f>SUM(C8)</f>
        <v>20048600</v>
      </c>
      <c r="D7" s="217"/>
      <c r="E7" s="217"/>
      <c r="F7" s="217"/>
      <c r="G7" s="217"/>
      <c r="H7" s="217"/>
      <c r="I7" s="217"/>
      <c r="J7" s="217"/>
      <c r="K7" s="217"/>
      <c r="L7" s="113"/>
      <c r="M7" s="114"/>
      <c r="N7" s="114"/>
      <c r="O7" s="114"/>
      <c r="P7" s="114"/>
      <c r="Q7" s="114"/>
      <c r="R7" s="114"/>
      <c r="S7" s="115"/>
      <c r="T7" s="115"/>
      <c r="U7" s="113"/>
      <c r="V7" s="114"/>
      <c r="W7" s="114"/>
      <c r="X7" s="114"/>
      <c r="Y7" s="114"/>
      <c r="Z7" s="114"/>
      <c r="AA7" s="114"/>
      <c r="AB7" s="115"/>
      <c r="AC7" s="115"/>
      <c r="AD7" s="113"/>
      <c r="AE7" s="114"/>
      <c r="AF7" s="114"/>
      <c r="AG7" s="114"/>
      <c r="AH7" s="114"/>
      <c r="AI7" s="114"/>
      <c r="AJ7" s="116"/>
      <c r="AK7" s="116"/>
      <c r="AL7" s="116"/>
      <c r="AM7" s="134"/>
      <c r="AN7" s="115"/>
      <c r="AO7" s="115"/>
      <c r="AP7" s="115"/>
      <c r="AQ7" s="149"/>
      <c r="AR7" s="159"/>
      <c r="AS7" s="15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</row>
    <row r="8" spans="1:256" s="106" customFormat="1" ht="19.5" customHeight="1">
      <c r="A8" s="120" t="s">
        <v>18</v>
      </c>
      <c r="B8" s="121">
        <v>213</v>
      </c>
      <c r="C8" s="99">
        <v>20048600</v>
      </c>
      <c r="D8" s="104"/>
      <c r="E8" s="104"/>
      <c r="F8" s="104">
        <v>1508168.3</v>
      </c>
      <c r="G8" s="104"/>
      <c r="H8" s="104">
        <v>1514597.16</v>
      </c>
      <c r="I8" s="104"/>
      <c r="J8" s="101">
        <f>C8-SUM(D8:I8)</f>
        <v>17025834.54</v>
      </c>
      <c r="K8" s="102">
        <f>SUM(D8:I8)</f>
        <v>3022765.46</v>
      </c>
      <c r="L8" s="103">
        <f>C8-K8</f>
        <v>17025834.54</v>
      </c>
      <c r="M8" s="100">
        <v>1752705.4700000002</v>
      </c>
      <c r="N8" s="100"/>
      <c r="O8" s="100">
        <v>1670754.35</v>
      </c>
      <c r="P8" s="100"/>
      <c r="Q8" s="104">
        <v>2115029.28</v>
      </c>
      <c r="R8" s="104"/>
      <c r="S8" s="101">
        <f>L8-SUM(M8:R8)</f>
        <v>11487345.44</v>
      </c>
      <c r="T8" s="102">
        <f>SUM(M8:R8)</f>
        <v>5538489.1</v>
      </c>
      <c r="U8" s="185">
        <f>L8-T8</f>
        <v>11487345.44</v>
      </c>
      <c r="V8" s="100">
        <v>2451083.63</v>
      </c>
      <c r="W8" s="100"/>
      <c r="X8" s="104">
        <v>1359231.81</v>
      </c>
      <c r="Y8" s="104"/>
      <c r="Z8" s="104">
        <v>825663.14</v>
      </c>
      <c r="AA8" s="100"/>
      <c r="AB8" s="101">
        <f>U8-SUM(V8:AA8)</f>
        <v>6851366.859999999</v>
      </c>
      <c r="AC8" s="102">
        <f>SUM(V8:AA8)</f>
        <v>4635978.58</v>
      </c>
      <c r="AD8" s="103">
        <f>U8-AC8</f>
        <v>6851366.859999999</v>
      </c>
      <c r="AE8" s="104"/>
      <c r="AF8" s="104"/>
      <c r="AG8" s="100"/>
      <c r="AH8" s="100"/>
      <c r="AI8" s="100"/>
      <c r="AJ8" s="105"/>
      <c r="AK8" s="105"/>
      <c r="AL8" s="105"/>
      <c r="AM8" s="101">
        <f>AD8-SUM(AE8:AL8)</f>
        <v>6851366.859999999</v>
      </c>
      <c r="AN8" s="102">
        <f>SUM(AE8:AK8)</f>
        <v>0</v>
      </c>
      <c r="AO8" s="102">
        <f>K8+T8+AC8+AN8</f>
        <v>13197233.139999999</v>
      </c>
      <c r="AP8" s="102">
        <f>(K8+T8+AC8+AN8)/C8*100</f>
        <v>65.8262080145247</v>
      </c>
      <c r="AQ8" s="160"/>
      <c r="AR8" s="161"/>
      <c r="AS8" s="161"/>
      <c r="AT8" s="162"/>
      <c r="AU8" s="143"/>
      <c r="AV8" s="162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</row>
    <row r="9" spans="1:256" s="117" customFormat="1" ht="19.5" customHeight="1">
      <c r="A9" s="111" t="s">
        <v>74</v>
      </c>
      <c r="B9" s="112"/>
      <c r="C9" s="113">
        <f>SUM(C10:C12)</f>
        <v>0</v>
      </c>
      <c r="D9" s="217"/>
      <c r="E9" s="217"/>
      <c r="F9" s="217"/>
      <c r="G9" s="217"/>
      <c r="H9" s="217"/>
      <c r="I9" s="217"/>
      <c r="J9" s="217"/>
      <c r="K9" s="217"/>
      <c r="L9" s="113"/>
      <c r="M9" s="114"/>
      <c r="N9" s="114"/>
      <c r="O9" s="114"/>
      <c r="P9" s="114"/>
      <c r="Q9" s="114"/>
      <c r="R9" s="114"/>
      <c r="S9" s="115"/>
      <c r="T9" s="115"/>
      <c r="U9" s="113"/>
      <c r="V9" s="114"/>
      <c r="W9" s="114"/>
      <c r="X9" s="114"/>
      <c r="Y9" s="114"/>
      <c r="Z9" s="114"/>
      <c r="AA9" s="114"/>
      <c r="AB9" s="115"/>
      <c r="AC9" s="115"/>
      <c r="AD9" s="113"/>
      <c r="AE9" s="114"/>
      <c r="AF9" s="114"/>
      <c r="AG9" s="114"/>
      <c r="AH9" s="114"/>
      <c r="AI9" s="114"/>
      <c r="AJ9" s="116"/>
      <c r="AK9" s="116"/>
      <c r="AL9" s="116"/>
      <c r="AM9" s="134"/>
      <c r="AN9" s="115"/>
      <c r="AO9" s="115"/>
      <c r="AP9" s="115"/>
      <c r="AQ9" s="149"/>
      <c r="AR9" s="159"/>
      <c r="AS9" s="15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</row>
    <row r="10" spans="1:48" ht="28.5" customHeight="1">
      <c r="A10" s="123" t="s">
        <v>70</v>
      </c>
      <c r="B10" s="122">
        <v>212</v>
      </c>
      <c r="C10" s="18">
        <f>8300-8300</f>
        <v>0</v>
      </c>
      <c r="D10" s="19"/>
      <c r="E10" s="19"/>
      <c r="F10" s="19"/>
      <c r="G10" s="19"/>
      <c r="H10" s="19"/>
      <c r="I10" s="19"/>
      <c r="J10" s="20">
        <f aca="true" t="shared" si="0" ref="J10:J29">C10-SUM(D10:I10)</f>
        <v>0</v>
      </c>
      <c r="K10" s="21">
        <f>SUM(D10:I10)</f>
        <v>0</v>
      </c>
      <c r="L10" s="22">
        <f aca="true" t="shared" si="1" ref="L10:L28">C10-K10</f>
        <v>0</v>
      </c>
      <c r="M10" s="19"/>
      <c r="N10" s="19"/>
      <c r="O10" s="19"/>
      <c r="P10" s="19"/>
      <c r="Q10" s="19"/>
      <c r="R10" s="19"/>
      <c r="S10" s="20">
        <f aca="true" t="shared" si="2" ref="S10:S28">L10-SUM(M10:R10)</f>
        <v>0</v>
      </c>
      <c r="T10" s="21">
        <f aca="true" t="shared" si="3" ref="T10:T28">SUM(M10:R10)</f>
        <v>0</v>
      </c>
      <c r="U10" s="96">
        <f aca="true" t="shared" si="4" ref="U10:U28">L10-T10</f>
        <v>0</v>
      </c>
      <c r="V10" s="19"/>
      <c r="W10" s="19"/>
      <c r="X10" s="19"/>
      <c r="Y10" s="19"/>
      <c r="Z10" s="19"/>
      <c r="AA10" s="19"/>
      <c r="AB10" s="20">
        <f aca="true" t="shared" si="5" ref="AB10:AB25">U10-SUM(V10:AA10)</f>
        <v>0</v>
      </c>
      <c r="AC10" s="21">
        <f aca="true" t="shared" si="6" ref="AC10:AC28">SUM(V10:AA10)</f>
        <v>0</v>
      </c>
      <c r="AD10" s="22">
        <f aca="true" t="shared" si="7" ref="AD10:AD28">U10-AC10</f>
        <v>0</v>
      </c>
      <c r="AE10" s="19"/>
      <c r="AF10" s="19"/>
      <c r="AG10" s="19"/>
      <c r="AH10" s="19"/>
      <c r="AI10" s="19"/>
      <c r="AJ10" s="23"/>
      <c r="AK10" s="23"/>
      <c r="AL10" s="23"/>
      <c r="AM10" s="20">
        <f aca="true" t="shared" si="8" ref="AM10:AM44">AD10-SUM(AE10:AL10)</f>
        <v>0</v>
      </c>
      <c r="AN10" s="21">
        <f>SUM(AE10:AK10)</f>
        <v>0</v>
      </c>
      <c r="AO10" s="21">
        <f aca="true" t="shared" si="9" ref="AO10:AO45">K10+T10+AC10+AN10</f>
        <v>0</v>
      </c>
      <c r="AP10" s="21" t="e">
        <f aca="true" t="shared" si="10" ref="AP10:AP45">(K10+T10+AC10+AN10)/C10*100</f>
        <v>#DIV/0!</v>
      </c>
      <c r="AQ10" s="163"/>
      <c r="AR10" s="164"/>
      <c r="AS10" s="164"/>
      <c r="AT10" s="165"/>
      <c r="AV10" s="165"/>
    </row>
    <row r="11" spans="1:256" ht="18.75" customHeight="1">
      <c r="A11" s="125" t="s">
        <v>72</v>
      </c>
      <c r="B11" s="122">
        <v>222</v>
      </c>
      <c r="C11" s="97"/>
      <c r="D11" s="23"/>
      <c r="E11" s="23"/>
      <c r="F11" s="23"/>
      <c r="G11" s="23"/>
      <c r="H11" s="23"/>
      <c r="I11" s="23"/>
      <c r="J11" s="20">
        <f>C11-SUM(D11:I11)</f>
        <v>0</v>
      </c>
      <c r="K11" s="21">
        <f>SUM(D11:I11)</f>
        <v>0</v>
      </c>
      <c r="L11" s="96">
        <f t="shared" si="1"/>
        <v>0</v>
      </c>
      <c r="M11" s="23"/>
      <c r="N11" s="23"/>
      <c r="O11" s="23"/>
      <c r="P11" s="23"/>
      <c r="Q11" s="23"/>
      <c r="R11" s="23"/>
      <c r="S11" s="20">
        <f>L11-SUM(M11:R11)</f>
        <v>0</v>
      </c>
      <c r="T11" s="21">
        <f t="shared" si="3"/>
        <v>0</v>
      </c>
      <c r="U11" s="96">
        <f t="shared" si="4"/>
        <v>0</v>
      </c>
      <c r="V11" s="19"/>
      <c r="W11" s="19"/>
      <c r="X11" s="19"/>
      <c r="Y11" s="19"/>
      <c r="Z11" s="19"/>
      <c r="AA11" s="19"/>
      <c r="AB11" s="20">
        <f t="shared" si="5"/>
        <v>0</v>
      </c>
      <c r="AC11" s="21">
        <f t="shared" si="6"/>
        <v>0</v>
      </c>
      <c r="AD11" s="96">
        <f t="shared" si="7"/>
        <v>0</v>
      </c>
      <c r="AE11" s="23"/>
      <c r="AF11" s="23"/>
      <c r="AG11" s="23"/>
      <c r="AH11" s="23"/>
      <c r="AI11" s="23"/>
      <c r="AJ11" s="23"/>
      <c r="AK11" s="23"/>
      <c r="AL11" s="98"/>
      <c r="AM11" s="20">
        <f t="shared" si="8"/>
        <v>0</v>
      </c>
      <c r="AN11" s="21">
        <f>SUM(AE11:AK11)</f>
        <v>0</v>
      </c>
      <c r="AO11" s="21">
        <f t="shared" si="9"/>
        <v>0</v>
      </c>
      <c r="AP11" s="21" t="e">
        <f t="shared" si="10"/>
        <v>#DIV/0!</v>
      </c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</row>
    <row r="12" spans="1:256" s="110" customFormat="1" ht="26.25" customHeight="1">
      <c r="A12" s="125" t="s">
        <v>73</v>
      </c>
      <c r="B12" s="122">
        <v>226</v>
      </c>
      <c r="C12" s="99"/>
      <c r="D12" s="100"/>
      <c r="E12" s="100"/>
      <c r="F12" s="100"/>
      <c r="G12" s="100"/>
      <c r="H12" s="100"/>
      <c r="I12" s="100"/>
      <c r="J12" s="101">
        <f>C12-SUM(D12:I12)</f>
        <v>0</v>
      </c>
      <c r="K12" s="102">
        <f>SUM(D12:I12)</f>
        <v>0</v>
      </c>
      <c r="L12" s="132">
        <f>C12-K12</f>
        <v>0</v>
      </c>
      <c r="M12" s="100"/>
      <c r="N12" s="100"/>
      <c r="O12" s="100"/>
      <c r="P12" s="100"/>
      <c r="Q12" s="100"/>
      <c r="R12" s="100"/>
      <c r="S12" s="101">
        <f>L12-SUM(M12:R12)</f>
        <v>0</v>
      </c>
      <c r="T12" s="102">
        <f>SUM(M12:R12)</f>
        <v>0</v>
      </c>
      <c r="U12" s="185">
        <f>L12-T12</f>
        <v>0</v>
      </c>
      <c r="V12" s="100"/>
      <c r="W12" s="104"/>
      <c r="X12" s="104"/>
      <c r="Y12" s="104"/>
      <c r="Z12" s="104"/>
      <c r="AA12" s="100"/>
      <c r="AB12" s="101">
        <f>U12-SUM(V12:AA12)</f>
        <v>0</v>
      </c>
      <c r="AC12" s="102">
        <f>SUM(V12:AA12)</f>
        <v>0</v>
      </c>
      <c r="AD12" s="103">
        <f>U12-AC12</f>
        <v>0</v>
      </c>
      <c r="AE12" s="100"/>
      <c r="AF12" s="100"/>
      <c r="AG12" s="100"/>
      <c r="AH12" s="100"/>
      <c r="AI12" s="100"/>
      <c r="AJ12" s="105"/>
      <c r="AK12" s="105"/>
      <c r="AL12" s="105"/>
      <c r="AM12" s="101">
        <f>AD12-SUM(AE12:AL12)</f>
        <v>0</v>
      </c>
      <c r="AN12" s="102">
        <f>SUM(AE12:AK12)</f>
        <v>0</v>
      </c>
      <c r="AO12" s="102">
        <f>K12+T12+AC12+AN12</f>
        <v>0</v>
      </c>
      <c r="AP12" s="102" t="e">
        <f>(K12+T12+AC12+AN12)/C12*100</f>
        <v>#DIV/0!</v>
      </c>
      <c r="AQ12" s="160"/>
      <c r="AR12" s="161"/>
      <c r="AS12" s="161"/>
      <c r="AT12" s="162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spans="1:256" s="117" customFormat="1" ht="19.5" customHeight="1">
      <c r="A13" s="111" t="s">
        <v>27</v>
      </c>
      <c r="B13" s="112"/>
      <c r="C13" s="113">
        <f>SUM(C14:C30)</f>
        <v>19256000</v>
      </c>
      <c r="D13" s="217"/>
      <c r="E13" s="217"/>
      <c r="F13" s="217"/>
      <c r="G13" s="217"/>
      <c r="H13" s="217"/>
      <c r="I13" s="217"/>
      <c r="J13" s="217"/>
      <c r="K13" s="217"/>
      <c r="L13" s="137"/>
      <c r="M13" s="114"/>
      <c r="N13" s="114"/>
      <c r="O13" s="114"/>
      <c r="P13" s="114"/>
      <c r="Q13" s="114"/>
      <c r="R13" s="114"/>
      <c r="S13" s="115"/>
      <c r="T13" s="115"/>
      <c r="U13" s="113"/>
      <c r="V13" s="114"/>
      <c r="W13" s="114"/>
      <c r="X13" s="114"/>
      <c r="Y13" s="114"/>
      <c r="Z13" s="114"/>
      <c r="AA13" s="114"/>
      <c r="AB13" s="115"/>
      <c r="AC13" s="115"/>
      <c r="AD13" s="113"/>
      <c r="AE13" s="114"/>
      <c r="AF13" s="114"/>
      <c r="AG13" s="114"/>
      <c r="AH13" s="114"/>
      <c r="AI13" s="114"/>
      <c r="AJ13" s="116"/>
      <c r="AK13" s="116"/>
      <c r="AL13" s="116"/>
      <c r="AM13" s="134"/>
      <c r="AN13" s="115"/>
      <c r="AO13" s="115"/>
      <c r="AP13" s="115"/>
      <c r="AQ13" s="149"/>
      <c r="AR13" s="159"/>
      <c r="AS13" s="15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s="106" customFormat="1" ht="18" customHeight="1">
      <c r="A14" s="120" t="s">
        <v>19</v>
      </c>
      <c r="B14" s="121">
        <v>221</v>
      </c>
      <c r="C14" s="99">
        <f>58500-24800-4100+6000</f>
        <v>35600</v>
      </c>
      <c r="D14" s="104"/>
      <c r="E14" s="104">
        <f>118.44+3699.65</f>
        <v>3818.09</v>
      </c>
      <c r="F14" s="104"/>
      <c r="G14" s="104">
        <f>76.8+3372.48</f>
        <v>3449.28</v>
      </c>
      <c r="H14" s="104"/>
      <c r="I14" s="104">
        <f>2936.26</f>
        <v>2936.26</v>
      </c>
      <c r="J14" s="108">
        <f t="shared" si="0"/>
        <v>25396.37</v>
      </c>
      <c r="K14" s="102">
        <f>SUM(D14:I14)</f>
        <v>10203.630000000001</v>
      </c>
      <c r="L14" s="103">
        <f t="shared" si="1"/>
        <v>25396.37</v>
      </c>
      <c r="M14" s="104"/>
      <c r="N14" s="104">
        <f>108.84+2874.91</f>
        <v>2983.75</v>
      </c>
      <c r="O14" s="104"/>
      <c r="P14" s="104">
        <f>11.52+2697.7</f>
        <v>2709.22</v>
      </c>
      <c r="Q14" s="104"/>
      <c r="R14" s="104">
        <f>2759.04</f>
        <v>2759.04</v>
      </c>
      <c r="S14" s="108">
        <f t="shared" si="2"/>
        <v>16944.36</v>
      </c>
      <c r="T14" s="102">
        <f t="shared" si="3"/>
        <v>8452.009999999998</v>
      </c>
      <c r="U14" s="185">
        <f t="shared" si="4"/>
        <v>16944.36</v>
      </c>
      <c r="V14" s="104"/>
      <c r="W14" s="104">
        <v>2936.25</v>
      </c>
      <c r="X14" s="104"/>
      <c r="Y14" s="104">
        <f>2670.43+79.37</f>
        <v>2749.7999999999997</v>
      </c>
      <c r="Z14" s="104"/>
      <c r="AA14" s="104"/>
      <c r="AB14" s="108">
        <f t="shared" si="5"/>
        <v>11258.310000000001</v>
      </c>
      <c r="AC14" s="102">
        <f t="shared" si="6"/>
        <v>5686.049999999999</v>
      </c>
      <c r="AD14" s="103">
        <f t="shared" si="7"/>
        <v>11258.310000000001</v>
      </c>
      <c r="AE14" s="104"/>
      <c r="AF14" s="104"/>
      <c r="AG14" s="104"/>
      <c r="AH14" s="104"/>
      <c r="AI14" s="104"/>
      <c r="AJ14" s="109"/>
      <c r="AK14" s="109"/>
      <c r="AL14" s="109"/>
      <c r="AM14" s="108">
        <f t="shared" si="8"/>
        <v>11258.310000000001</v>
      </c>
      <c r="AN14" s="102">
        <f aca="true" t="shared" si="11" ref="AN14:AN21">SUM(AE14:AK14)</f>
        <v>0</v>
      </c>
      <c r="AO14" s="102">
        <f t="shared" si="9"/>
        <v>24341.69</v>
      </c>
      <c r="AP14" s="102">
        <f t="shared" si="10"/>
        <v>68.37553370786516</v>
      </c>
      <c r="AQ14" s="160"/>
      <c r="AR14" s="161"/>
      <c r="AS14" s="161"/>
      <c r="AT14" s="162"/>
      <c r="AU14" s="143"/>
      <c r="AV14" s="160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spans="1:256" s="110" customFormat="1" ht="18" customHeight="1">
      <c r="A15" s="123" t="s">
        <v>20</v>
      </c>
      <c r="B15" s="124">
        <v>222</v>
      </c>
      <c r="C15" s="99">
        <v>273000</v>
      </c>
      <c r="D15" s="104"/>
      <c r="E15" s="100"/>
      <c r="F15" s="100"/>
      <c r="G15" s="100"/>
      <c r="H15" s="100">
        <v>235938.27</v>
      </c>
      <c r="I15" s="100"/>
      <c r="J15" s="101">
        <f>C15-SUM(D15:I15)</f>
        <v>37061.73000000001</v>
      </c>
      <c r="K15" s="102">
        <f aca="true" t="shared" si="12" ref="K15:K27">SUM(D15:I15)</f>
        <v>235938.27</v>
      </c>
      <c r="L15" s="103">
        <f>C15-K15</f>
        <v>37061.73000000001</v>
      </c>
      <c r="M15" s="100"/>
      <c r="N15" s="100"/>
      <c r="O15" s="100"/>
      <c r="P15" s="100"/>
      <c r="Q15" s="100"/>
      <c r="R15" s="100"/>
      <c r="S15" s="101">
        <f>L15-SUM(M15:R15)</f>
        <v>37061.73000000001</v>
      </c>
      <c r="T15" s="102">
        <f>SUM(M15:R15)</f>
        <v>0</v>
      </c>
      <c r="U15" s="185">
        <f>L15-T15</f>
        <v>37061.73000000001</v>
      </c>
      <c r="V15" s="100">
        <v>37056.01</v>
      </c>
      <c r="W15" s="104"/>
      <c r="X15" s="104"/>
      <c r="Y15" s="104"/>
      <c r="Z15" s="104"/>
      <c r="AA15" s="100"/>
      <c r="AB15" s="101">
        <f>U15-SUM(V15:AA15)</f>
        <v>5.72000000000844</v>
      </c>
      <c r="AC15" s="102">
        <f>SUM(V15:AA15)</f>
        <v>37056.01</v>
      </c>
      <c r="AD15" s="103">
        <f>U15-AC15</f>
        <v>5.72000000000844</v>
      </c>
      <c r="AE15" s="100"/>
      <c r="AF15" s="100"/>
      <c r="AG15" s="100"/>
      <c r="AH15" s="100"/>
      <c r="AI15" s="100"/>
      <c r="AJ15" s="105"/>
      <c r="AK15" s="105"/>
      <c r="AL15" s="105"/>
      <c r="AM15" s="101">
        <f>AD15-SUM(AE15:AL15)</f>
        <v>5.72000000000844</v>
      </c>
      <c r="AN15" s="102">
        <f t="shared" si="11"/>
        <v>0</v>
      </c>
      <c r="AO15" s="102">
        <f>K15+T15+AC15+AN15</f>
        <v>272994.27999999997</v>
      </c>
      <c r="AP15" s="102">
        <f>(K15+T15+AC15+AN15)/C15*100</f>
        <v>99.99790476190475</v>
      </c>
      <c r="AQ15" s="160"/>
      <c r="AR15" s="161"/>
      <c r="AS15" s="161"/>
      <c r="AT15" s="162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spans="1:256" s="110" customFormat="1" ht="18" customHeight="1" collapsed="1">
      <c r="A16" s="123" t="s">
        <v>77</v>
      </c>
      <c r="B16" s="124">
        <v>225</v>
      </c>
      <c r="C16" s="99">
        <f>332300-148600-79200-9000-95500</f>
        <v>0</v>
      </c>
      <c r="D16" s="104"/>
      <c r="E16" s="100"/>
      <c r="F16" s="100"/>
      <c r="G16" s="100"/>
      <c r="H16" s="100"/>
      <c r="I16" s="100"/>
      <c r="J16" s="101">
        <f t="shared" si="0"/>
        <v>0</v>
      </c>
      <c r="K16" s="102">
        <f t="shared" si="12"/>
        <v>0</v>
      </c>
      <c r="L16" s="103">
        <f t="shared" si="1"/>
        <v>0</v>
      </c>
      <c r="M16" s="100"/>
      <c r="N16" s="100"/>
      <c r="O16" s="100"/>
      <c r="P16" s="100"/>
      <c r="Q16" s="100"/>
      <c r="R16" s="100"/>
      <c r="S16" s="101">
        <f t="shared" si="2"/>
        <v>0</v>
      </c>
      <c r="T16" s="102">
        <f t="shared" si="3"/>
        <v>0</v>
      </c>
      <c r="U16" s="185">
        <f t="shared" si="4"/>
        <v>0</v>
      </c>
      <c r="V16" s="100"/>
      <c r="W16" s="104"/>
      <c r="X16" s="104"/>
      <c r="Y16" s="104"/>
      <c r="Z16" s="104"/>
      <c r="AA16" s="100"/>
      <c r="AB16" s="101">
        <f t="shared" si="5"/>
        <v>0</v>
      </c>
      <c r="AC16" s="102">
        <f t="shared" si="6"/>
        <v>0</v>
      </c>
      <c r="AD16" s="103">
        <f t="shared" si="7"/>
        <v>0</v>
      </c>
      <c r="AE16" s="100"/>
      <c r="AF16" s="104"/>
      <c r="AG16" s="100"/>
      <c r="AH16" s="100"/>
      <c r="AI16" s="100"/>
      <c r="AJ16" s="105"/>
      <c r="AK16" s="105"/>
      <c r="AL16" s="105"/>
      <c r="AM16" s="101">
        <f t="shared" si="8"/>
        <v>0</v>
      </c>
      <c r="AN16" s="102">
        <f t="shared" si="11"/>
        <v>0</v>
      </c>
      <c r="AO16" s="102">
        <f t="shared" si="9"/>
        <v>0</v>
      </c>
      <c r="AP16" s="102" t="e">
        <f t="shared" si="10"/>
        <v>#DIV/0!</v>
      </c>
      <c r="AQ16" s="160"/>
      <c r="AR16" s="161"/>
      <c r="AS16" s="161"/>
      <c r="AT16" s="162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spans="1:256" s="110" customFormat="1" ht="18" customHeight="1" collapsed="1">
      <c r="A17" s="125" t="s">
        <v>93</v>
      </c>
      <c r="B17" s="335">
        <v>226</v>
      </c>
      <c r="C17" s="99">
        <f>603800-177356.54-332300-11829-49100</f>
        <v>33214.45999999996</v>
      </c>
      <c r="D17" s="104"/>
      <c r="E17" s="100">
        <v>19584</v>
      </c>
      <c r="F17" s="100"/>
      <c r="G17" s="100"/>
      <c r="H17" s="100">
        <v>10100</v>
      </c>
      <c r="I17" s="100"/>
      <c r="J17" s="101">
        <f t="shared" si="0"/>
        <v>3530.4599999999627</v>
      </c>
      <c r="K17" s="102">
        <f t="shared" si="12"/>
        <v>29684</v>
      </c>
      <c r="L17" s="103">
        <f t="shared" si="1"/>
        <v>3530.4599999999627</v>
      </c>
      <c r="M17" s="100"/>
      <c r="N17" s="100"/>
      <c r="O17" s="100"/>
      <c r="P17" s="100"/>
      <c r="Q17" s="104"/>
      <c r="R17" s="104">
        <v>3500</v>
      </c>
      <c r="S17" s="101">
        <f t="shared" si="2"/>
        <v>30.459999999962747</v>
      </c>
      <c r="T17" s="102">
        <f t="shared" si="3"/>
        <v>3500</v>
      </c>
      <c r="U17" s="185">
        <f t="shared" si="4"/>
        <v>30.459999999962747</v>
      </c>
      <c r="V17" s="100"/>
      <c r="W17" s="104"/>
      <c r="X17" s="104"/>
      <c r="Y17" s="104"/>
      <c r="Z17" s="104"/>
      <c r="AA17" s="100"/>
      <c r="AB17" s="101">
        <f t="shared" si="5"/>
        <v>30.459999999962747</v>
      </c>
      <c r="AC17" s="102">
        <f t="shared" si="6"/>
        <v>0</v>
      </c>
      <c r="AD17" s="103">
        <f t="shared" si="7"/>
        <v>30.459999999962747</v>
      </c>
      <c r="AE17" s="100"/>
      <c r="AF17" s="104"/>
      <c r="AG17" s="100"/>
      <c r="AH17" s="100"/>
      <c r="AI17" s="100"/>
      <c r="AJ17" s="105"/>
      <c r="AK17" s="105"/>
      <c r="AL17" s="105"/>
      <c r="AM17" s="101">
        <f t="shared" si="8"/>
        <v>30.459999999962747</v>
      </c>
      <c r="AN17" s="102">
        <f t="shared" si="11"/>
        <v>0</v>
      </c>
      <c r="AO17" s="102">
        <f t="shared" si="9"/>
        <v>33184</v>
      </c>
      <c r="AP17" s="102">
        <f t="shared" si="10"/>
        <v>99.90829295433386</v>
      </c>
      <c r="AQ17" s="160"/>
      <c r="AR17" s="161"/>
      <c r="AS17" s="161"/>
      <c r="AT17" s="162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pans="1:256" s="110" customFormat="1" ht="18" customHeight="1">
      <c r="A18" s="125" t="s">
        <v>89</v>
      </c>
      <c r="B18" s="336"/>
      <c r="C18" s="99">
        <f>177356.54+11829</f>
        <v>189185.54</v>
      </c>
      <c r="D18" s="104"/>
      <c r="E18" s="100">
        <v>177356.54</v>
      </c>
      <c r="F18" s="100"/>
      <c r="G18" s="100"/>
      <c r="H18" s="100"/>
      <c r="I18" s="100"/>
      <c r="J18" s="101">
        <f t="shared" si="0"/>
        <v>11829</v>
      </c>
      <c r="K18" s="102">
        <f t="shared" si="12"/>
        <v>177356.54</v>
      </c>
      <c r="L18" s="103">
        <f t="shared" si="1"/>
        <v>11829</v>
      </c>
      <c r="M18" s="100"/>
      <c r="N18" s="100"/>
      <c r="O18" s="100"/>
      <c r="P18" s="100"/>
      <c r="Q18" s="100">
        <v>11829</v>
      </c>
      <c r="R18" s="100"/>
      <c r="S18" s="101">
        <f t="shared" si="2"/>
        <v>0</v>
      </c>
      <c r="T18" s="102">
        <f t="shared" si="3"/>
        <v>11829</v>
      </c>
      <c r="U18" s="185">
        <f t="shared" si="4"/>
        <v>0</v>
      </c>
      <c r="V18" s="100"/>
      <c r="W18" s="100"/>
      <c r="X18" s="100"/>
      <c r="Y18" s="100"/>
      <c r="Z18" s="100"/>
      <c r="AA18" s="100"/>
      <c r="AB18" s="101">
        <f t="shared" si="5"/>
        <v>0</v>
      </c>
      <c r="AC18" s="102">
        <f t="shared" si="6"/>
        <v>0</v>
      </c>
      <c r="AD18" s="103">
        <f t="shared" si="7"/>
        <v>0</v>
      </c>
      <c r="AE18" s="100"/>
      <c r="AF18" s="100"/>
      <c r="AG18" s="100"/>
      <c r="AH18" s="100"/>
      <c r="AI18" s="100"/>
      <c r="AJ18" s="105"/>
      <c r="AK18" s="105"/>
      <c r="AL18" s="105"/>
      <c r="AM18" s="101">
        <f t="shared" si="8"/>
        <v>0</v>
      </c>
      <c r="AN18" s="102">
        <f>SUM(AE18:AK18)</f>
        <v>0</v>
      </c>
      <c r="AO18" s="102">
        <f t="shared" si="9"/>
        <v>189185.54</v>
      </c>
      <c r="AP18" s="102">
        <f t="shared" si="10"/>
        <v>100</v>
      </c>
      <c r="AQ18" s="160"/>
      <c r="AR18" s="161"/>
      <c r="AS18" s="161"/>
      <c r="AT18" s="162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spans="1:256" s="110" customFormat="1" ht="18" customHeight="1">
      <c r="A19" s="128" t="s">
        <v>78</v>
      </c>
      <c r="B19" s="129">
        <v>227</v>
      </c>
      <c r="C19" s="99"/>
      <c r="D19" s="104"/>
      <c r="E19" s="100"/>
      <c r="F19" s="100"/>
      <c r="G19" s="100"/>
      <c r="H19" s="100"/>
      <c r="I19" s="100"/>
      <c r="J19" s="101">
        <f>C19-SUM(D19:I19)</f>
        <v>0</v>
      </c>
      <c r="K19" s="102">
        <f>SUM(D19:I19)</f>
        <v>0</v>
      </c>
      <c r="L19" s="103">
        <f>C19-K19</f>
        <v>0</v>
      </c>
      <c r="M19" s="100"/>
      <c r="N19" s="100"/>
      <c r="O19" s="100"/>
      <c r="P19" s="100"/>
      <c r="Q19" s="100"/>
      <c r="R19" s="100"/>
      <c r="S19" s="101">
        <f>L19-SUM(M19:R19)</f>
        <v>0</v>
      </c>
      <c r="T19" s="102">
        <f>SUM(M19:R19)</f>
        <v>0</v>
      </c>
      <c r="U19" s="185">
        <f>L19-T19</f>
        <v>0</v>
      </c>
      <c r="V19" s="100"/>
      <c r="W19" s="100"/>
      <c r="X19" s="100"/>
      <c r="Y19" s="100"/>
      <c r="Z19" s="100"/>
      <c r="AA19" s="100"/>
      <c r="AB19" s="101">
        <f>U19-SUM(V19:AA19)</f>
        <v>0</v>
      </c>
      <c r="AC19" s="102">
        <f>SUM(V19:AA19)</f>
        <v>0</v>
      </c>
      <c r="AD19" s="103">
        <f>U19-AC19</f>
        <v>0</v>
      </c>
      <c r="AE19" s="100"/>
      <c r="AF19" s="100"/>
      <c r="AG19" s="100"/>
      <c r="AH19" s="100"/>
      <c r="AI19" s="100"/>
      <c r="AJ19" s="105"/>
      <c r="AK19" s="105"/>
      <c r="AL19" s="105"/>
      <c r="AM19" s="101">
        <f>AD19-SUM(AE19:AL19)</f>
        <v>0</v>
      </c>
      <c r="AN19" s="102">
        <f t="shared" si="11"/>
        <v>0</v>
      </c>
      <c r="AO19" s="102">
        <f>K19+T19+AC19+AN19</f>
        <v>0</v>
      </c>
      <c r="AP19" s="102" t="e">
        <f>(K19+T19+AC19+AN19)/C19*100</f>
        <v>#DIV/0!</v>
      </c>
      <c r="AQ19" s="160"/>
      <c r="AR19" s="161"/>
      <c r="AS19" s="161"/>
      <c r="AT19" s="162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s="110" customFormat="1" ht="18" customHeight="1">
      <c r="A20" s="128" t="s">
        <v>79</v>
      </c>
      <c r="B20" s="129">
        <v>228</v>
      </c>
      <c r="C20" s="99"/>
      <c r="D20" s="104"/>
      <c r="E20" s="100"/>
      <c r="F20" s="100"/>
      <c r="G20" s="100"/>
      <c r="H20" s="100"/>
      <c r="I20" s="100"/>
      <c r="J20" s="101">
        <f>C20-SUM(D20:I20)</f>
        <v>0</v>
      </c>
      <c r="K20" s="102">
        <f>SUM(D20:I20)</f>
        <v>0</v>
      </c>
      <c r="L20" s="103">
        <f>C20-K20</f>
        <v>0</v>
      </c>
      <c r="M20" s="100"/>
      <c r="N20" s="100"/>
      <c r="O20" s="100"/>
      <c r="P20" s="100"/>
      <c r="Q20" s="100"/>
      <c r="R20" s="100"/>
      <c r="S20" s="101">
        <f>L20-SUM(M20:R20)</f>
        <v>0</v>
      </c>
      <c r="T20" s="102">
        <f>SUM(M20:R20)</f>
        <v>0</v>
      </c>
      <c r="U20" s="185">
        <f>L20-T20</f>
        <v>0</v>
      </c>
      <c r="V20" s="100"/>
      <c r="W20" s="100"/>
      <c r="X20" s="100"/>
      <c r="Y20" s="100"/>
      <c r="Z20" s="100"/>
      <c r="AA20" s="100"/>
      <c r="AB20" s="101">
        <f>U20-SUM(V20:AA20)</f>
        <v>0</v>
      </c>
      <c r="AC20" s="102">
        <f>SUM(V20:AA20)</f>
        <v>0</v>
      </c>
      <c r="AD20" s="103">
        <f>U20-AC20</f>
        <v>0</v>
      </c>
      <c r="AE20" s="100"/>
      <c r="AF20" s="100"/>
      <c r="AG20" s="100"/>
      <c r="AH20" s="100"/>
      <c r="AI20" s="100"/>
      <c r="AJ20" s="105"/>
      <c r="AK20" s="105"/>
      <c r="AL20" s="105"/>
      <c r="AM20" s="101">
        <f>AD20-SUM(AE20:AL20)</f>
        <v>0</v>
      </c>
      <c r="AN20" s="102">
        <f t="shared" si="11"/>
        <v>0</v>
      </c>
      <c r="AO20" s="102">
        <f>K20+T20+AC20+AN20</f>
        <v>0</v>
      </c>
      <c r="AP20" s="102" t="e">
        <f>(K20+T20+AC20+AN20)/C20*100</f>
        <v>#DIV/0!</v>
      </c>
      <c r="AQ20" s="160"/>
      <c r="AR20" s="161"/>
      <c r="AS20" s="161"/>
      <c r="AT20" s="162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</row>
    <row r="21" spans="1:256" s="110" customFormat="1" ht="18" customHeight="1">
      <c r="A21" s="128" t="s">
        <v>80</v>
      </c>
      <c r="B21" s="333">
        <v>310</v>
      </c>
      <c r="C21" s="99"/>
      <c r="D21" s="104"/>
      <c r="E21" s="100"/>
      <c r="F21" s="100"/>
      <c r="G21" s="100"/>
      <c r="H21" s="100"/>
      <c r="I21" s="100"/>
      <c r="J21" s="101">
        <f t="shared" si="0"/>
        <v>0</v>
      </c>
      <c r="K21" s="102">
        <f t="shared" si="12"/>
        <v>0</v>
      </c>
      <c r="L21" s="103">
        <f t="shared" si="1"/>
        <v>0</v>
      </c>
      <c r="M21" s="100"/>
      <c r="N21" s="100"/>
      <c r="O21" s="100"/>
      <c r="P21" s="100"/>
      <c r="Q21" s="100"/>
      <c r="R21" s="100"/>
      <c r="S21" s="101">
        <f t="shared" si="2"/>
        <v>0</v>
      </c>
      <c r="T21" s="102">
        <f t="shared" si="3"/>
        <v>0</v>
      </c>
      <c r="U21" s="185">
        <f t="shared" si="4"/>
        <v>0</v>
      </c>
      <c r="V21" s="100"/>
      <c r="W21" s="100"/>
      <c r="X21" s="100"/>
      <c r="Y21" s="100"/>
      <c r="Z21" s="100"/>
      <c r="AA21" s="100"/>
      <c r="AB21" s="101">
        <f t="shared" si="5"/>
        <v>0</v>
      </c>
      <c r="AC21" s="102">
        <f t="shared" si="6"/>
        <v>0</v>
      </c>
      <c r="AD21" s="103">
        <f t="shared" si="7"/>
        <v>0</v>
      </c>
      <c r="AE21" s="100"/>
      <c r="AF21" s="100"/>
      <c r="AG21" s="100"/>
      <c r="AH21" s="100"/>
      <c r="AI21" s="100"/>
      <c r="AJ21" s="105"/>
      <c r="AK21" s="105"/>
      <c r="AL21" s="105"/>
      <c r="AM21" s="101">
        <f t="shared" si="8"/>
        <v>0</v>
      </c>
      <c r="AN21" s="102">
        <f t="shared" si="11"/>
        <v>0</v>
      </c>
      <c r="AO21" s="102">
        <f t="shared" si="9"/>
        <v>0</v>
      </c>
      <c r="AP21" s="102" t="e">
        <f t="shared" si="10"/>
        <v>#DIV/0!</v>
      </c>
      <c r="AQ21" s="160"/>
      <c r="AR21" s="161"/>
      <c r="AS21" s="161"/>
      <c r="AT21" s="162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</row>
    <row r="22" spans="1:256" s="106" customFormat="1" ht="28.5" customHeight="1">
      <c r="A22" s="128" t="s">
        <v>88</v>
      </c>
      <c r="B22" s="334"/>
      <c r="C22" s="99">
        <f>221000+79200+95500+8300+24800</f>
        <v>428800</v>
      </c>
      <c r="D22" s="104"/>
      <c r="E22" s="104"/>
      <c r="F22" s="104">
        <f>79076+71908</f>
        <v>150984</v>
      </c>
      <c r="G22" s="104">
        <v>130000</v>
      </c>
      <c r="H22" s="104"/>
      <c r="I22" s="104"/>
      <c r="J22" s="108">
        <f t="shared" si="0"/>
        <v>147816</v>
      </c>
      <c r="K22" s="102">
        <f t="shared" si="12"/>
        <v>280984</v>
      </c>
      <c r="L22" s="103">
        <f t="shared" si="1"/>
        <v>147816</v>
      </c>
      <c r="M22" s="104"/>
      <c r="N22" s="104">
        <f>147746.5</f>
        <v>147746.5</v>
      </c>
      <c r="O22" s="104"/>
      <c r="P22" s="104"/>
      <c r="Q22" s="104"/>
      <c r="R22" s="104"/>
      <c r="S22" s="108">
        <f t="shared" si="2"/>
        <v>69.5</v>
      </c>
      <c r="T22" s="102">
        <f t="shared" si="3"/>
        <v>147746.5</v>
      </c>
      <c r="U22" s="185">
        <f t="shared" si="4"/>
        <v>69.5</v>
      </c>
      <c r="V22" s="104"/>
      <c r="W22" s="104"/>
      <c r="X22" s="104"/>
      <c r="Y22" s="104"/>
      <c r="Z22" s="104"/>
      <c r="AA22" s="104"/>
      <c r="AB22" s="108">
        <f t="shared" si="5"/>
        <v>69.5</v>
      </c>
      <c r="AC22" s="102">
        <f t="shared" si="6"/>
        <v>0</v>
      </c>
      <c r="AD22" s="103">
        <f t="shared" si="7"/>
        <v>69.5</v>
      </c>
      <c r="AE22" s="104"/>
      <c r="AF22" s="104"/>
      <c r="AG22" s="104"/>
      <c r="AH22" s="100"/>
      <c r="AI22" s="100"/>
      <c r="AJ22" s="109"/>
      <c r="AK22" s="109"/>
      <c r="AL22" s="109"/>
      <c r="AM22" s="108">
        <f t="shared" si="8"/>
        <v>69.5</v>
      </c>
      <c r="AN22" s="102">
        <f aca="true" t="shared" si="13" ref="AN22:AN27">SUM(AE22:AK22)</f>
        <v>0</v>
      </c>
      <c r="AO22" s="102">
        <f t="shared" si="9"/>
        <v>428730.5</v>
      </c>
      <c r="AP22" s="102">
        <f t="shared" si="10"/>
        <v>99.98379197761193</v>
      </c>
      <c r="AQ22" s="160"/>
      <c r="AR22" s="161"/>
      <c r="AS22" s="161"/>
      <c r="AT22" s="162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</row>
    <row r="23" spans="1:256" s="110" customFormat="1" ht="28.5" customHeight="1">
      <c r="A23" s="130" t="s">
        <v>81</v>
      </c>
      <c r="B23" s="124">
        <v>341</v>
      </c>
      <c r="C23" s="99">
        <f>6000-6000</f>
        <v>0</v>
      </c>
      <c r="D23" s="104"/>
      <c r="E23" s="100"/>
      <c r="F23" s="100"/>
      <c r="G23" s="100"/>
      <c r="H23" s="100"/>
      <c r="I23" s="100"/>
      <c r="J23" s="101">
        <f t="shared" si="0"/>
        <v>0</v>
      </c>
      <c r="K23" s="102">
        <f t="shared" si="12"/>
        <v>0</v>
      </c>
      <c r="L23" s="103">
        <f t="shared" si="1"/>
        <v>0</v>
      </c>
      <c r="M23" s="100"/>
      <c r="N23" s="100"/>
      <c r="O23" s="100"/>
      <c r="P23" s="100"/>
      <c r="Q23" s="100"/>
      <c r="R23" s="100"/>
      <c r="S23" s="101">
        <f t="shared" si="2"/>
        <v>0</v>
      </c>
      <c r="T23" s="102">
        <f t="shared" si="3"/>
        <v>0</v>
      </c>
      <c r="U23" s="185">
        <f t="shared" si="4"/>
        <v>0</v>
      </c>
      <c r="V23" s="100"/>
      <c r="W23" s="100"/>
      <c r="X23" s="100"/>
      <c r="Y23" s="100"/>
      <c r="Z23" s="100"/>
      <c r="AA23" s="100"/>
      <c r="AB23" s="101">
        <f t="shared" si="5"/>
        <v>0</v>
      </c>
      <c r="AC23" s="102">
        <f t="shared" si="6"/>
        <v>0</v>
      </c>
      <c r="AD23" s="103">
        <f t="shared" si="7"/>
        <v>0</v>
      </c>
      <c r="AE23" s="100"/>
      <c r="AF23" s="100"/>
      <c r="AG23" s="100"/>
      <c r="AH23" s="100"/>
      <c r="AI23" s="100"/>
      <c r="AJ23" s="105"/>
      <c r="AK23" s="105"/>
      <c r="AL23" s="105"/>
      <c r="AM23" s="101">
        <f t="shared" si="8"/>
        <v>0</v>
      </c>
      <c r="AN23" s="102">
        <f t="shared" si="13"/>
        <v>0</v>
      </c>
      <c r="AO23" s="102">
        <f t="shared" si="9"/>
        <v>0</v>
      </c>
      <c r="AP23" s="102" t="e">
        <f t="shared" si="10"/>
        <v>#DIV/0!</v>
      </c>
      <c r="AQ23" s="160"/>
      <c r="AR23" s="161"/>
      <c r="AS23" s="161"/>
      <c r="AT23" s="162"/>
      <c r="AU23" s="143"/>
      <c r="AV23" s="160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</row>
    <row r="24" spans="1:256" s="110" customFormat="1" ht="19.5" customHeight="1">
      <c r="A24" s="123" t="s">
        <v>82</v>
      </c>
      <c r="B24" s="335">
        <v>342</v>
      </c>
      <c r="C24" s="99">
        <f>16863700-C25-118500+73800</f>
        <v>16571095</v>
      </c>
      <c r="D24" s="104"/>
      <c r="E24" s="100"/>
      <c r="F24" s="100"/>
      <c r="G24" s="100"/>
      <c r="H24" s="100"/>
      <c r="I24" s="100"/>
      <c r="J24" s="101">
        <f t="shared" si="0"/>
        <v>16571095</v>
      </c>
      <c r="K24" s="102">
        <f t="shared" si="12"/>
        <v>0</v>
      </c>
      <c r="L24" s="103">
        <f t="shared" si="1"/>
        <v>16571095</v>
      </c>
      <c r="M24" s="100">
        <f>599996+600000+599980+600000</f>
        <v>2399976</v>
      </c>
      <c r="N24" s="100"/>
      <c r="O24" s="100">
        <f>600000+600000+600000</f>
        <v>1800000</v>
      </c>
      <c r="P24" s="100"/>
      <c r="Q24" s="100"/>
      <c r="R24" s="104"/>
      <c r="S24" s="101">
        <f t="shared" si="2"/>
        <v>12371119</v>
      </c>
      <c r="T24" s="102">
        <f t="shared" si="3"/>
        <v>4199976</v>
      </c>
      <c r="U24" s="185">
        <f t="shared" si="4"/>
        <v>12371119</v>
      </c>
      <c r="V24" s="100"/>
      <c r="W24" s="100"/>
      <c r="X24" s="100"/>
      <c r="Y24" s="100"/>
      <c r="Z24" s="104"/>
      <c r="AA24" s="104"/>
      <c r="AB24" s="101">
        <f t="shared" si="5"/>
        <v>12371119</v>
      </c>
      <c r="AC24" s="102">
        <f t="shared" si="6"/>
        <v>0</v>
      </c>
      <c r="AD24" s="103">
        <f t="shared" si="7"/>
        <v>12371119</v>
      </c>
      <c r="AE24" s="104"/>
      <c r="AF24" s="104"/>
      <c r="AG24" s="100"/>
      <c r="AH24" s="100"/>
      <c r="AI24" s="100"/>
      <c r="AJ24" s="105"/>
      <c r="AK24" s="105"/>
      <c r="AL24" s="105"/>
      <c r="AM24" s="101">
        <f t="shared" si="8"/>
        <v>12371119</v>
      </c>
      <c r="AN24" s="102">
        <f t="shared" si="13"/>
        <v>0</v>
      </c>
      <c r="AO24" s="102">
        <f t="shared" si="9"/>
        <v>4199976</v>
      </c>
      <c r="AP24" s="102">
        <f t="shared" si="10"/>
        <v>25.345192939875126</v>
      </c>
      <c r="AQ24" s="160"/>
      <c r="AR24" s="161"/>
      <c r="AS24" s="161"/>
      <c r="AT24" s="162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  <c r="IV24" s="143"/>
    </row>
    <row r="25" spans="1:256" s="110" customFormat="1" ht="24">
      <c r="A25" s="123" t="s">
        <v>87</v>
      </c>
      <c r="B25" s="336"/>
      <c r="C25" s="99">
        <v>247905</v>
      </c>
      <c r="D25" s="104"/>
      <c r="E25" s="100"/>
      <c r="F25" s="100"/>
      <c r="G25" s="100"/>
      <c r="H25" s="100"/>
      <c r="I25" s="100"/>
      <c r="J25" s="101">
        <f t="shared" si="0"/>
        <v>247905</v>
      </c>
      <c r="K25" s="102">
        <f t="shared" si="12"/>
        <v>0</v>
      </c>
      <c r="L25" s="103">
        <f t="shared" si="1"/>
        <v>247905</v>
      </c>
      <c r="M25" s="100"/>
      <c r="N25" s="100">
        <v>247905</v>
      </c>
      <c r="O25" s="100"/>
      <c r="P25" s="100"/>
      <c r="Q25" s="100"/>
      <c r="R25" s="100"/>
      <c r="S25" s="101">
        <f t="shared" si="2"/>
        <v>0</v>
      </c>
      <c r="T25" s="102">
        <f t="shared" si="3"/>
        <v>247905</v>
      </c>
      <c r="U25" s="185">
        <f t="shared" si="4"/>
        <v>0</v>
      </c>
      <c r="V25" s="100"/>
      <c r="W25" s="100"/>
      <c r="X25" s="100"/>
      <c r="Y25" s="100"/>
      <c r="Z25" s="100"/>
      <c r="AA25" s="100"/>
      <c r="AB25" s="101">
        <f t="shared" si="5"/>
        <v>0</v>
      </c>
      <c r="AC25" s="102">
        <f t="shared" si="6"/>
        <v>0</v>
      </c>
      <c r="AD25" s="103">
        <f t="shared" si="7"/>
        <v>0</v>
      </c>
      <c r="AE25" s="100"/>
      <c r="AF25" s="100"/>
      <c r="AG25" s="100"/>
      <c r="AH25" s="100"/>
      <c r="AI25" s="100"/>
      <c r="AJ25" s="105"/>
      <c r="AK25" s="105"/>
      <c r="AL25" s="105"/>
      <c r="AM25" s="101">
        <f t="shared" si="8"/>
        <v>0</v>
      </c>
      <c r="AN25" s="102">
        <f t="shared" si="13"/>
        <v>0</v>
      </c>
      <c r="AO25" s="102">
        <f t="shared" si="9"/>
        <v>247905</v>
      </c>
      <c r="AP25" s="102">
        <f t="shared" si="10"/>
        <v>100</v>
      </c>
      <c r="AQ25" s="160"/>
      <c r="AR25" s="161"/>
      <c r="AS25" s="161"/>
      <c r="AT25" s="162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  <row r="26" spans="1:256" s="106" customFormat="1" ht="15" collapsed="1">
      <c r="A26" s="131" t="s">
        <v>90</v>
      </c>
      <c r="B26" s="129">
        <v>343</v>
      </c>
      <c r="C26" s="99"/>
      <c r="D26" s="104"/>
      <c r="E26" s="177"/>
      <c r="F26" s="177"/>
      <c r="G26" s="104"/>
      <c r="H26" s="104"/>
      <c r="I26" s="177"/>
      <c r="J26" s="101">
        <f>C26-SUM(D26:I26)</f>
        <v>0</v>
      </c>
      <c r="K26" s="102">
        <f>SUM(D26:I26)</f>
        <v>0</v>
      </c>
      <c r="L26" s="103">
        <f>C26-K26</f>
        <v>0</v>
      </c>
      <c r="M26" s="104"/>
      <c r="N26" s="104"/>
      <c r="O26" s="104"/>
      <c r="P26" s="104"/>
      <c r="Q26" s="104"/>
      <c r="R26" s="104"/>
      <c r="S26" s="108">
        <f>L26-SUM(M26:R26)</f>
        <v>0</v>
      </c>
      <c r="T26" s="102">
        <f>SUM(M26:R26)</f>
        <v>0</v>
      </c>
      <c r="U26" s="185">
        <f>L26-T26</f>
        <v>0</v>
      </c>
      <c r="V26" s="104"/>
      <c r="W26" s="104"/>
      <c r="X26" s="104"/>
      <c r="Y26" s="104"/>
      <c r="Z26" s="104"/>
      <c r="AA26" s="104"/>
      <c r="AB26" s="108">
        <f>U26-SUM(V26:AA26)</f>
        <v>0</v>
      </c>
      <c r="AC26" s="102">
        <f>SUM(V26:AA26)</f>
        <v>0</v>
      </c>
      <c r="AD26" s="103">
        <f>U26-AC26</f>
        <v>0</v>
      </c>
      <c r="AE26" s="104"/>
      <c r="AF26" s="104"/>
      <c r="AG26" s="104"/>
      <c r="AH26" s="104"/>
      <c r="AI26" s="104"/>
      <c r="AJ26" s="109"/>
      <c r="AK26" s="109"/>
      <c r="AL26" s="109"/>
      <c r="AM26" s="108">
        <f>AD26-SUM(AE26:AL26)</f>
        <v>0</v>
      </c>
      <c r="AN26" s="102">
        <f t="shared" si="13"/>
        <v>0</v>
      </c>
      <c r="AO26" s="102">
        <f>K26+T26+AC26+AN26</f>
        <v>0</v>
      </c>
      <c r="AP26" s="102" t="e">
        <f>(K26+T26+AC26+AN26)/C26*100</f>
        <v>#DIV/0!</v>
      </c>
      <c r="AQ26" s="160"/>
      <c r="AR26" s="161"/>
      <c r="AS26" s="161"/>
      <c r="AT26" s="162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</row>
    <row r="27" spans="1:256" s="106" customFormat="1" ht="15" collapsed="1">
      <c r="A27" s="131" t="s">
        <v>91</v>
      </c>
      <c r="B27" s="129">
        <v>345</v>
      </c>
      <c r="C27" s="99">
        <f>422000-132400</f>
        <v>289600</v>
      </c>
      <c r="D27" s="104"/>
      <c r="E27" s="177"/>
      <c r="F27" s="104">
        <v>282760</v>
      </c>
      <c r="G27" s="104">
        <v>6800</v>
      </c>
      <c r="H27" s="104"/>
      <c r="I27" s="177"/>
      <c r="J27" s="101">
        <f t="shared" si="0"/>
        <v>40</v>
      </c>
      <c r="K27" s="102">
        <f t="shared" si="12"/>
        <v>289560</v>
      </c>
      <c r="L27" s="103">
        <f t="shared" si="1"/>
        <v>40</v>
      </c>
      <c r="M27" s="104"/>
      <c r="N27" s="104"/>
      <c r="O27" s="104"/>
      <c r="P27" s="104"/>
      <c r="Q27" s="104"/>
      <c r="R27" s="104"/>
      <c r="S27" s="108">
        <f t="shared" si="2"/>
        <v>40</v>
      </c>
      <c r="T27" s="102">
        <f t="shared" si="3"/>
        <v>0</v>
      </c>
      <c r="U27" s="185">
        <f t="shared" si="4"/>
        <v>40</v>
      </c>
      <c r="V27" s="104"/>
      <c r="W27" s="104"/>
      <c r="X27" s="104"/>
      <c r="Y27" s="104"/>
      <c r="Z27" s="104"/>
      <c r="AA27" s="104"/>
      <c r="AB27" s="108">
        <f>U27-SUM(V27:AA27)</f>
        <v>40</v>
      </c>
      <c r="AC27" s="102">
        <f t="shared" si="6"/>
        <v>0</v>
      </c>
      <c r="AD27" s="103">
        <f t="shared" si="7"/>
        <v>40</v>
      </c>
      <c r="AE27" s="104"/>
      <c r="AF27" s="104"/>
      <c r="AG27" s="104"/>
      <c r="AH27" s="104"/>
      <c r="AI27" s="104"/>
      <c r="AJ27" s="109"/>
      <c r="AK27" s="109"/>
      <c r="AL27" s="109"/>
      <c r="AM27" s="108">
        <f t="shared" si="8"/>
        <v>40</v>
      </c>
      <c r="AN27" s="102">
        <f t="shared" si="13"/>
        <v>0</v>
      </c>
      <c r="AO27" s="102">
        <f t="shared" si="9"/>
        <v>289560</v>
      </c>
      <c r="AP27" s="102">
        <f t="shared" si="10"/>
        <v>99.98618784530386</v>
      </c>
      <c r="AQ27" s="160"/>
      <c r="AR27" s="161"/>
      <c r="AS27" s="161"/>
      <c r="AT27" s="162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</row>
    <row r="28" spans="1:256" s="110" customFormat="1" ht="25.5">
      <c r="A28" s="140" t="s">
        <v>92</v>
      </c>
      <c r="B28" s="136">
        <v>346</v>
      </c>
      <c r="C28" s="99">
        <f>459100+53000+332300+132400+148600+49100+4100</f>
        <v>1178600</v>
      </c>
      <c r="D28" s="104"/>
      <c r="E28" s="100"/>
      <c r="F28" s="100">
        <f>191631+10356.2+309501+36252+128397.8</f>
        <v>676138</v>
      </c>
      <c r="G28" s="100">
        <v>407710</v>
      </c>
      <c r="H28" s="100">
        <v>60680</v>
      </c>
      <c r="I28" s="100"/>
      <c r="J28" s="101">
        <f t="shared" si="0"/>
        <v>34072</v>
      </c>
      <c r="K28" s="102">
        <f>SUM(D28:I28)</f>
        <v>1144528</v>
      </c>
      <c r="L28" s="103">
        <f t="shared" si="1"/>
        <v>34072</v>
      </c>
      <c r="M28" s="100"/>
      <c r="N28" s="100">
        <v>34056</v>
      </c>
      <c r="O28" s="100"/>
      <c r="P28" s="100"/>
      <c r="Q28" s="100"/>
      <c r="R28" s="100"/>
      <c r="S28" s="101">
        <f t="shared" si="2"/>
        <v>16</v>
      </c>
      <c r="T28" s="102">
        <f t="shared" si="3"/>
        <v>34056</v>
      </c>
      <c r="U28" s="185">
        <f t="shared" si="4"/>
        <v>16</v>
      </c>
      <c r="V28" s="100"/>
      <c r="W28" s="104"/>
      <c r="X28" s="104"/>
      <c r="Y28" s="104"/>
      <c r="Z28" s="100"/>
      <c r="AA28" s="100"/>
      <c r="AB28" s="101">
        <f>U28-SUM(V28:AA28)</f>
        <v>16</v>
      </c>
      <c r="AC28" s="102">
        <f t="shared" si="6"/>
        <v>0</v>
      </c>
      <c r="AD28" s="103">
        <f t="shared" si="7"/>
        <v>16</v>
      </c>
      <c r="AE28" s="100"/>
      <c r="AF28" s="104"/>
      <c r="AG28" s="100"/>
      <c r="AH28" s="100"/>
      <c r="AI28" s="100"/>
      <c r="AJ28" s="105"/>
      <c r="AK28" s="105"/>
      <c r="AL28" s="105"/>
      <c r="AM28" s="101">
        <f t="shared" si="8"/>
        <v>16</v>
      </c>
      <c r="AN28" s="102">
        <f>SUM(AE28:AK28)</f>
        <v>0</v>
      </c>
      <c r="AO28" s="102">
        <f t="shared" si="9"/>
        <v>1178584</v>
      </c>
      <c r="AP28" s="102">
        <f t="shared" si="10"/>
        <v>99.99864245715256</v>
      </c>
      <c r="AQ28" s="160"/>
      <c r="AR28" s="161"/>
      <c r="AS28" s="161"/>
      <c r="AT28" s="162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</row>
    <row r="29" spans="1:256" s="110" customFormat="1" ht="22.5">
      <c r="A29" s="140" t="s">
        <v>114</v>
      </c>
      <c r="B29" s="136">
        <v>349</v>
      </c>
      <c r="C29" s="99">
        <v>9000</v>
      </c>
      <c r="D29" s="104"/>
      <c r="E29" s="100"/>
      <c r="F29" s="100"/>
      <c r="G29" s="100"/>
      <c r="H29" s="100">
        <v>8917.96</v>
      </c>
      <c r="I29" s="100"/>
      <c r="J29" s="101">
        <f t="shared" si="0"/>
        <v>82.04000000000087</v>
      </c>
      <c r="K29" s="102">
        <f>SUM(D29:I29)</f>
        <v>8917.96</v>
      </c>
      <c r="L29" s="103">
        <f>C29-K29</f>
        <v>82.04000000000087</v>
      </c>
      <c r="M29" s="100"/>
      <c r="N29" s="100"/>
      <c r="O29" s="100"/>
      <c r="P29" s="100"/>
      <c r="Q29" s="100"/>
      <c r="R29" s="100"/>
      <c r="S29" s="101">
        <f>L29-SUM(M29:R29)</f>
        <v>82.04000000000087</v>
      </c>
      <c r="T29" s="102">
        <f>SUM(M29:R29)</f>
        <v>0</v>
      </c>
      <c r="U29" s="185">
        <f>L29-T29</f>
        <v>82.04000000000087</v>
      </c>
      <c r="V29" s="100"/>
      <c r="W29" s="104"/>
      <c r="X29" s="104"/>
      <c r="Y29" s="104"/>
      <c r="Z29" s="100"/>
      <c r="AA29" s="100"/>
      <c r="AB29" s="101">
        <f>U29-SUM(V29:AA29)</f>
        <v>82.04000000000087</v>
      </c>
      <c r="AC29" s="102">
        <f>SUM(V29:AA29)</f>
        <v>0</v>
      </c>
      <c r="AD29" s="103">
        <f>U29-AC29</f>
        <v>82.04000000000087</v>
      </c>
      <c r="AE29" s="100"/>
      <c r="AF29" s="104"/>
      <c r="AG29" s="100"/>
      <c r="AH29" s="100"/>
      <c r="AI29" s="100"/>
      <c r="AJ29" s="105"/>
      <c r="AK29" s="105"/>
      <c r="AL29" s="105"/>
      <c r="AM29" s="101">
        <f>AD29-SUM(AE29:AL29)</f>
        <v>82.04000000000087</v>
      </c>
      <c r="AN29" s="102">
        <f>SUM(AE29:AK29)</f>
        <v>0</v>
      </c>
      <c r="AO29" s="102">
        <f>K29+T29+AC29+AN29</f>
        <v>8917.96</v>
      </c>
      <c r="AP29" s="102">
        <f>(K29+T29+AC29+AN29)/C29*100</f>
        <v>99.08844444444443</v>
      </c>
      <c r="AQ29" s="160"/>
      <c r="AR29" s="161"/>
      <c r="AS29" s="161"/>
      <c r="AT29" s="162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56" s="110" customFormat="1" ht="15">
      <c r="A30" s="140" t="s">
        <v>115</v>
      </c>
      <c r="B30" s="136">
        <v>350</v>
      </c>
      <c r="C30" s="99"/>
      <c r="D30" s="104"/>
      <c r="E30" s="100"/>
      <c r="F30" s="100"/>
      <c r="G30" s="100"/>
      <c r="H30" s="100"/>
      <c r="I30" s="100"/>
      <c r="J30" s="101">
        <f>C30-SUM(D30:I30)</f>
        <v>0</v>
      </c>
      <c r="K30" s="102">
        <f>SUM(D30:I30)</f>
        <v>0</v>
      </c>
      <c r="L30" s="103">
        <f>C30-K30</f>
        <v>0</v>
      </c>
      <c r="M30" s="100"/>
      <c r="N30" s="100"/>
      <c r="O30" s="100"/>
      <c r="P30" s="100"/>
      <c r="Q30" s="100"/>
      <c r="R30" s="100"/>
      <c r="S30" s="101">
        <f>L30-SUM(M30:R30)</f>
        <v>0</v>
      </c>
      <c r="T30" s="102">
        <f>SUM(M30:R30)</f>
        <v>0</v>
      </c>
      <c r="U30" s="185">
        <f>L30-T30</f>
        <v>0</v>
      </c>
      <c r="V30" s="100"/>
      <c r="W30" s="104"/>
      <c r="X30" s="104"/>
      <c r="Y30" s="104"/>
      <c r="Z30" s="100"/>
      <c r="AA30" s="100"/>
      <c r="AB30" s="101">
        <f>U30-SUM(V30:AA30)</f>
        <v>0</v>
      </c>
      <c r="AC30" s="102">
        <f>SUM(V30:AA30)</f>
        <v>0</v>
      </c>
      <c r="AD30" s="103">
        <f>U30-AC30</f>
        <v>0</v>
      </c>
      <c r="AE30" s="100"/>
      <c r="AF30" s="104"/>
      <c r="AG30" s="100"/>
      <c r="AH30" s="100"/>
      <c r="AI30" s="100"/>
      <c r="AJ30" s="105"/>
      <c r="AK30" s="105"/>
      <c r="AL30" s="105"/>
      <c r="AM30" s="101">
        <f>AD30-SUM(AE30:AL30)</f>
        <v>0</v>
      </c>
      <c r="AN30" s="102">
        <f>SUM(AE30:AK30)</f>
        <v>0</v>
      </c>
      <c r="AO30" s="102">
        <f>K30+T30+AC30+AN30</f>
        <v>0</v>
      </c>
      <c r="AP30" s="102" t="e">
        <f>(K30+T30+AC30+AN30)/C30*100</f>
        <v>#DIV/0!</v>
      </c>
      <c r="AQ30" s="160"/>
      <c r="AR30" s="161"/>
      <c r="AS30" s="161"/>
      <c r="AT30" s="162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  <c r="IV30" s="143"/>
    </row>
    <row r="31" spans="1:256" s="117" customFormat="1" ht="19.5" customHeight="1">
      <c r="A31" s="111" t="s">
        <v>40</v>
      </c>
      <c r="B31" s="112"/>
      <c r="C31" s="113">
        <f>SUM(C32)</f>
        <v>7000</v>
      </c>
      <c r="D31" s="217"/>
      <c r="E31" s="217"/>
      <c r="F31" s="217"/>
      <c r="G31" s="217"/>
      <c r="H31" s="217"/>
      <c r="I31" s="217"/>
      <c r="J31" s="217"/>
      <c r="K31" s="217"/>
      <c r="L31" s="113"/>
      <c r="M31" s="114"/>
      <c r="N31" s="114"/>
      <c r="O31" s="114"/>
      <c r="P31" s="114"/>
      <c r="Q31" s="114"/>
      <c r="R31" s="114"/>
      <c r="S31" s="115"/>
      <c r="T31" s="115"/>
      <c r="U31" s="113"/>
      <c r="V31" s="114"/>
      <c r="W31" s="114"/>
      <c r="X31" s="114"/>
      <c r="Y31" s="114"/>
      <c r="Z31" s="114"/>
      <c r="AA31" s="114"/>
      <c r="AB31" s="115"/>
      <c r="AC31" s="115"/>
      <c r="AD31" s="113"/>
      <c r="AE31" s="114"/>
      <c r="AF31" s="114"/>
      <c r="AG31" s="114"/>
      <c r="AH31" s="114"/>
      <c r="AI31" s="114"/>
      <c r="AJ31" s="116"/>
      <c r="AK31" s="116"/>
      <c r="AL31" s="116"/>
      <c r="AM31" s="134"/>
      <c r="AN31" s="115"/>
      <c r="AO31" s="115"/>
      <c r="AP31" s="115"/>
      <c r="AQ31" s="149"/>
      <c r="AR31" s="159"/>
      <c r="AS31" s="15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  <c r="IU31" s="149"/>
      <c r="IV31" s="149"/>
    </row>
    <row r="32" spans="1:256" s="110" customFormat="1" ht="15">
      <c r="A32" s="126" t="s">
        <v>41</v>
      </c>
      <c r="B32" s="127">
        <v>291</v>
      </c>
      <c r="C32" s="99">
        <f>60000-53000</f>
        <v>7000</v>
      </c>
      <c r="D32" s="100"/>
      <c r="E32" s="100">
        <v>3500</v>
      </c>
      <c r="F32" s="100"/>
      <c r="G32" s="100">
        <v>3500</v>
      </c>
      <c r="H32" s="100"/>
      <c r="I32" s="100"/>
      <c r="J32" s="101">
        <f>C32-SUM(D32:I32)</f>
        <v>0</v>
      </c>
      <c r="K32" s="102">
        <f>SUM(D32:I32)</f>
        <v>7000</v>
      </c>
      <c r="L32" s="103">
        <f>C32-K32</f>
        <v>0</v>
      </c>
      <c r="M32" s="100"/>
      <c r="N32" s="100"/>
      <c r="O32" s="100"/>
      <c r="P32" s="100"/>
      <c r="Q32" s="100"/>
      <c r="R32" s="100"/>
      <c r="S32" s="101">
        <f>L32-SUM(M32:R32)</f>
        <v>0</v>
      </c>
      <c r="T32" s="102">
        <f>SUM(M32:R32)</f>
        <v>0</v>
      </c>
      <c r="U32" s="185">
        <f>L32-T32</f>
        <v>0</v>
      </c>
      <c r="V32" s="100"/>
      <c r="W32" s="100"/>
      <c r="X32" s="100"/>
      <c r="Y32" s="100"/>
      <c r="Z32" s="100"/>
      <c r="AA32" s="100"/>
      <c r="AB32" s="101">
        <f>U32-SUM(V32:AA32)</f>
        <v>0</v>
      </c>
      <c r="AC32" s="102">
        <f>SUM(V32:AA32)</f>
        <v>0</v>
      </c>
      <c r="AD32" s="103">
        <f>U32-AC32</f>
        <v>0</v>
      </c>
      <c r="AE32" s="100"/>
      <c r="AF32" s="100"/>
      <c r="AG32" s="100"/>
      <c r="AH32" s="100"/>
      <c r="AI32" s="100"/>
      <c r="AJ32" s="105"/>
      <c r="AK32" s="105"/>
      <c r="AL32" s="105"/>
      <c r="AM32" s="101">
        <f>AD32-SUM(AE32:AL32)</f>
        <v>0</v>
      </c>
      <c r="AN32" s="102">
        <f>SUM(AE32:AK32)</f>
        <v>0</v>
      </c>
      <c r="AO32" s="102">
        <f>K32+T32+AC32+AN32</f>
        <v>7000</v>
      </c>
      <c r="AP32" s="102">
        <f>(K32+T32+AC32+AN32)/C32*100</f>
        <v>100</v>
      </c>
      <c r="AQ32" s="160"/>
      <c r="AR32" s="166"/>
      <c r="AS32" s="166"/>
      <c r="AT32" s="162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</row>
    <row r="33" spans="1:256" s="138" customFormat="1" ht="17.25" customHeight="1">
      <c r="A33" s="176" t="s">
        <v>34</v>
      </c>
      <c r="B33" s="182"/>
      <c r="C33" s="180">
        <f>C4+C7+C9+C13+C31</f>
        <v>105821500</v>
      </c>
      <c r="D33" s="180">
        <f>SUM(D5:D28)</f>
        <v>0</v>
      </c>
      <c r="E33" s="180">
        <f aca="true" t="shared" si="14" ref="E33:AO33">SUM(E5:E32)</f>
        <v>516760.80000000005</v>
      </c>
      <c r="F33" s="180">
        <f>SUM(F5:F32)</f>
        <v>7319375.18</v>
      </c>
      <c r="G33" s="180">
        <f>SUM(G5:G32)</f>
        <v>1024932.72</v>
      </c>
      <c r="H33" s="180">
        <f t="shared" si="14"/>
        <v>6406332.81</v>
      </c>
      <c r="I33" s="180">
        <f t="shared" si="14"/>
        <v>1581673.67</v>
      </c>
      <c r="J33" s="181">
        <f t="shared" si="14"/>
        <v>88972424.82000001</v>
      </c>
      <c r="K33" s="181">
        <f t="shared" si="14"/>
        <v>16849075.18</v>
      </c>
      <c r="L33" s="180">
        <f t="shared" si="14"/>
        <v>88972424.82000001</v>
      </c>
      <c r="M33" s="180">
        <f t="shared" si="14"/>
        <v>8464421.57</v>
      </c>
      <c r="N33" s="180">
        <f t="shared" si="14"/>
        <v>3230718.62</v>
      </c>
      <c r="O33" s="180">
        <f t="shared" si="14"/>
        <v>6215866.83</v>
      </c>
      <c r="P33" s="180">
        <f t="shared" si="14"/>
        <v>1645437.34</v>
      </c>
      <c r="Q33" s="180">
        <f t="shared" si="14"/>
        <v>7498875.25</v>
      </c>
      <c r="R33" s="180">
        <f t="shared" si="14"/>
        <v>5082994.32</v>
      </c>
      <c r="S33" s="181">
        <f t="shared" si="14"/>
        <v>56834110.88999999</v>
      </c>
      <c r="T33" s="181">
        <f t="shared" si="14"/>
        <v>32138313.930000003</v>
      </c>
      <c r="U33" s="180">
        <f t="shared" si="14"/>
        <v>56834110.88999999</v>
      </c>
      <c r="V33" s="180">
        <f t="shared" si="14"/>
        <v>5568444.209999999</v>
      </c>
      <c r="W33" s="180">
        <f t="shared" si="14"/>
        <v>1875347.91</v>
      </c>
      <c r="X33" s="180">
        <f t="shared" si="14"/>
        <v>4059635.77</v>
      </c>
      <c r="Y33" s="180">
        <f t="shared" si="14"/>
        <v>1097072.1300000001</v>
      </c>
      <c r="Z33" s="180">
        <f t="shared" si="14"/>
        <v>2492862.85</v>
      </c>
      <c r="AA33" s="180">
        <f t="shared" si="14"/>
        <v>0</v>
      </c>
      <c r="AB33" s="181">
        <f t="shared" si="14"/>
        <v>41740748.01999999</v>
      </c>
      <c r="AC33" s="181">
        <f t="shared" si="14"/>
        <v>15093362.870000003</v>
      </c>
      <c r="AD33" s="180">
        <f t="shared" si="14"/>
        <v>41740748.01999999</v>
      </c>
      <c r="AE33" s="180">
        <f t="shared" si="14"/>
        <v>0</v>
      </c>
      <c r="AF33" s="180">
        <f t="shared" si="14"/>
        <v>0</v>
      </c>
      <c r="AG33" s="180">
        <f t="shared" si="14"/>
        <v>0</v>
      </c>
      <c r="AH33" s="180">
        <f t="shared" si="14"/>
        <v>0</v>
      </c>
      <c r="AI33" s="180">
        <f t="shared" si="14"/>
        <v>0</v>
      </c>
      <c r="AJ33" s="180">
        <f t="shared" si="14"/>
        <v>0</v>
      </c>
      <c r="AK33" s="180">
        <f t="shared" si="14"/>
        <v>0</v>
      </c>
      <c r="AL33" s="180">
        <f t="shared" si="14"/>
        <v>0</v>
      </c>
      <c r="AM33" s="181">
        <f t="shared" si="14"/>
        <v>41740748.01999999</v>
      </c>
      <c r="AN33" s="181">
        <f t="shared" si="14"/>
        <v>0</v>
      </c>
      <c r="AO33" s="181">
        <f t="shared" si="14"/>
        <v>64080751.980000004</v>
      </c>
      <c r="AP33" s="181">
        <f t="shared" si="10"/>
        <v>60.555512802218836</v>
      </c>
      <c r="AQ33" s="167"/>
      <c r="AR33" s="168"/>
      <c r="AS33" s="168"/>
      <c r="AT33" s="169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s="17" customFormat="1" ht="30.75" customHeight="1">
      <c r="A34" s="343" t="s">
        <v>35</v>
      </c>
      <c r="B34" s="344"/>
      <c r="C34" s="12"/>
      <c r="D34" s="13"/>
      <c r="E34" s="13"/>
      <c r="F34" s="13"/>
      <c r="G34" s="13"/>
      <c r="H34" s="13"/>
      <c r="I34" s="13"/>
      <c r="J34" s="14"/>
      <c r="K34" s="29"/>
      <c r="L34" s="13"/>
      <c r="M34" s="13"/>
      <c r="N34" s="13"/>
      <c r="O34" s="13"/>
      <c r="P34" s="13"/>
      <c r="Q34" s="13"/>
      <c r="R34" s="13"/>
      <c r="S34" s="14"/>
      <c r="T34" s="14"/>
      <c r="U34" s="184"/>
      <c r="V34" s="30"/>
      <c r="W34" s="13"/>
      <c r="X34" s="13"/>
      <c r="Y34" s="13"/>
      <c r="Z34" s="13"/>
      <c r="AA34" s="13"/>
      <c r="AB34" s="14"/>
      <c r="AC34" s="14"/>
      <c r="AD34" s="13"/>
      <c r="AE34" s="13"/>
      <c r="AF34" s="13"/>
      <c r="AG34" s="13"/>
      <c r="AH34" s="13"/>
      <c r="AI34" s="13"/>
      <c r="AJ34" s="16"/>
      <c r="AK34" s="16"/>
      <c r="AL34" s="16"/>
      <c r="AM34" s="14"/>
      <c r="AN34" s="14"/>
      <c r="AO34" s="14"/>
      <c r="AP34" s="14"/>
      <c r="AQ34" s="285"/>
      <c r="AR34" s="158"/>
      <c r="AS34" s="158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</row>
    <row r="35" spans="1:256" s="117" customFormat="1" ht="19.5" customHeight="1">
      <c r="A35" s="111" t="s">
        <v>27</v>
      </c>
      <c r="B35" s="112"/>
      <c r="C35" s="113">
        <f>SUM(C36:C46)</f>
        <v>25914300</v>
      </c>
      <c r="D35" s="217"/>
      <c r="E35" s="217"/>
      <c r="F35" s="217"/>
      <c r="G35" s="217"/>
      <c r="H35" s="217"/>
      <c r="I35" s="217"/>
      <c r="J35" s="217"/>
      <c r="K35" s="217"/>
      <c r="L35" s="113"/>
      <c r="M35" s="114"/>
      <c r="N35" s="114"/>
      <c r="O35" s="114"/>
      <c r="P35" s="114"/>
      <c r="Q35" s="114"/>
      <c r="R35" s="114"/>
      <c r="S35" s="115"/>
      <c r="T35" s="115"/>
      <c r="U35" s="113"/>
      <c r="V35" s="114"/>
      <c r="W35" s="114"/>
      <c r="X35" s="114"/>
      <c r="Y35" s="114"/>
      <c r="Z35" s="114"/>
      <c r="AA35" s="114"/>
      <c r="AB35" s="115"/>
      <c r="AC35" s="115"/>
      <c r="AD35" s="113"/>
      <c r="AE35" s="114"/>
      <c r="AF35" s="114"/>
      <c r="AG35" s="114"/>
      <c r="AH35" s="114"/>
      <c r="AI35" s="114"/>
      <c r="AJ35" s="116"/>
      <c r="AK35" s="116"/>
      <c r="AL35" s="116"/>
      <c r="AM35" s="115"/>
      <c r="AN35" s="115"/>
      <c r="AO35" s="115"/>
      <c r="AP35" s="115"/>
      <c r="AQ35" s="149"/>
      <c r="AR35" s="159"/>
      <c r="AS35" s="15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</row>
    <row r="36" spans="1:256" s="106" customFormat="1" ht="19.5" customHeight="1" hidden="1">
      <c r="A36" s="120" t="s">
        <v>19</v>
      </c>
      <c r="B36" s="121">
        <v>221</v>
      </c>
      <c r="C36" s="99"/>
      <c r="D36" s="104"/>
      <c r="E36" s="104"/>
      <c r="F36" s="104"/>
      <c r="G36" s="104"/>
      <c r="H36" s="104"/>
      <c r="I36" s="104"/>
      <c r="J36" s="108">
        <f>C36-SUM(D36:I36)</f>
        <v>0</v>
      </c>
      <c r="K36" s="102">
        <f>SUM(D36:I36)</f>
        <v>0</v>
      </c>
      <c r="L36" s="103">
        <f>C36-K36</f>
        <v>0</v>
      </c>
      <c r="M36" s="104"/>
      <c r="N36" s="104"/>
      <c r="O36" s="104"/>
      <c r="P36" s="104"/>
      <c r="Q36" s="104"/>
      <c r="R36" s="104"/>
      <c r="S36" s="108">
        <f>L36-SUM(M36:R36)</f>
        <v>0</v>
      </c>
      <c r="T36" s="102">
        <f>SUM(M36:R36)</f>
        <v>0</v>
      </c>
      <c r="U36" s="185">
        <f>L36-T36</f>
        <v>0</v>
      </c>
      <c r="V36" s="104"/>
      <c r="W36" s="104"/>
      <c r="X36" s="104"/>
      <c r="Y36" s="104"/>
      <c r="Z36" s="104"/>
      <c r="AA36" s="104"/>
      <c r="AB36" s="108">
        <f>U36-SUM(V36:AA36)</f>
        <v>0</v>
      </c>
      <c r="AC36" s="102">
        <f>SUM(V36:AA36)</f>
        <v>0</v>
      </c>
      <c r="AD36" s="103">
        <f>U36-AC36</f>
        <v>0</v>
      </c>
      <c r="AE36" s="104"/>
      <c r="AF36" s="104"/>
      <c r="AG36" s="104"/>
      <c r="AH36" s="104"/>
      <c r="AI36" s="104"/>
      <c r="AJ36" s="109"/>
      <c r="AK36" s="109"/>
      <c r="AL36" s="109"/>
      <c r="AM36" s="108">
        <f>AD36-SUM(AE36:AL36)</f>
        <v>0</v>
      </c>
      <c r="AN36" s="102">
        <f aca="true" t="shared" si="15" ref="AN36:AN45">SUM(AE36:AK36)</f>
        <v>0</v>
      </c>
      <c r="AO36" s="102">
        <f>K36+T36+AC36+AN36</f>
        <v>0</v>
      </c>
      <c r="AP36" s="102" t="e">
        <f>(K36+T36+AC36+AN36)/C36*100</f>
        <v>#DIV/0!</v>
      </c>
      <c r="AQ36" s="160"/>
      <c r="AR36" s="161"/>
      <c r="AS36" s="161"/>
      <c r="AT36" s="162"/>
      <c r="AU36" s="143"/>
      <c r="AV36" s="160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</row>
    <row r="37" spans="1:256" s="110" customFormat="1" ht="19.5" customHeight="1">
      <c r="A37" s="123" t="s">
        <v>83</v>
      </c>
      <c r="B37" s="335">
        <v>223</v>
      </c>
      <c r="C37" s="99">
        <f>26392200-534000-15900-C40-C39-C38-50400-80500-1062400-564200</f>
        <v>20736800</v>
      </c>
      <c r="D37" s="100"/>
      <c r="E37" s="100"/>
      <c r="F37" s="100"/>
      <c r="G37" s="100"/>
      <c r="H37" s="100"/>
      <c r="I37" s="100">
        <f>2608167.15+3113508.02</f>
        <v>5721675.17</v>
      </c>
      <c r="J37" s="101">
        <f aca="true" t="shared" si="16" ref="J37:J45">C37-SUM(D37:I37)</f>
        <v>15015124.83</v>
      </c>
      <c r="K37" s="102">
        <f aca="true" t="shared" si="17" ref="K37:K45">SUM(D37:I37)</f>
        <v>5721675.17</v>
      </c>
      <c r="L37" s="103">
        <f aca="true" t="shared" si="18" ref="L37:L45">C37-K37</f>
        <v>15015124.83</v>
      </c>
      <c r="M37" s="100"/>
      <c r="N37" s="100">
        <v>2600166.19</v>
      </c>
      <c r="O37" s="100"/>
      <c r="P37" s="104">
        <v>2020769.71</v>
      </c>
      <c r="Q37" s="104"/>
      <c r="R37" s="104"/>
      <c r="S37" s="101">
        <f aca="true" t="shared" si="19" ref="S37:S45">L37-SUM(M37:R37)</f>
        <v>10394188.93</v>
      </c>
      <c r="T37" s="102">
        <f aca="true" t="shared" si="20" ref="T37:T45">SUM(M37:R37)</f>
        <v>4620935.9</v>
      </c>
      <c r="U37" s="185">
        <f aca="true" t="shared" si="21" ref="U37:U45">L37-T37</f>
        <v>10394188.93</v>
      </c>
      <c r="V37" s="100">
        <v>1744143.31</v>
      </c>
      <c r="W37" s="104">
        <v>1153636.14</v>
      </c>
      <c r="X37" s="104"/>
      <c r="Y37" s="104"/>
      <c r="Z37" s="104">
        <v>1046952.83</v>
      </c>
      <c r="AA37" s="100"/>
      <c r="AB37" s="101">
        <f aca="true" t="shared" si="22" ref="AB37:AB46">U37-SUM(V37:AA37)</f>
        <v>6449456.649999999</v>
      </c>
      <c r="AC37" s="102">
        <f aca="true" t="shared" si="23" ref="AC37:AC45">SUM(V37:AA37)</f>
        <v>3944732.2800000003</v>
      </c>
      <c r="AD37" s="103">
        <f aca="true" t="shared" si="24" ref="AD37:AD45">U37-AC37</f>
        <v>6449456.649999999</v>
      </c>
      <c r="AE37" s="104"/>
      <c r="AF37" s="104"/>
      <c r="AG37" s="104"/>
      <c r="AH37" s="104"/>
      <c r="AI37" s="104"/>
      <c r="AJ37" s="105"/>
      <c r="AK37" s="105"/>
      <c r="AL37" s="105"/>
      <c r="AM37" s="101">
        <f>AD37-SUM(AE37:AL37)</f>
        <v>6449456.649999999</v>
      </c>
      <c r="AN37" s="102">
        <f t="shared" si="15"/>
        <v>0</v>
      </c>
      <c r="AO37" s="102">
        <f t="shared" si="9"/>
        <v>14287343.350000001</v>
      </c>
      <c r="AP37" s="102">
        <f t="shared" si="10"/>
        <v>68.89849615176884</v>
      </c>
      <c r="AQ37" s="160"/>
      <c r="AR37" s="161"/>
      <c r="AS37" s="161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  <c r="IK37" s="143"/>
      <c r="IL37" s="143"/>
      <c r="IM37" s="143"/>
      <c r="IN37" s="143"/>
      <c r="IO37" s="143"/>
      <c r="IP37" s="143"/>
      <c r="IQ37" s="143"/>
      <c r="IR37" s="143"/>
      <c r="IS37" s="143"/>
      <c r="IT37" s="143"/>
      <c r="IU37" s="143"/>
      <c r="IV37" s="143"/>
    </row>
    <row r="38" spans="1:256" s="110" customFormat="1" ht="16.5" customHeight="1" collapsed="1">
      <c r="A38" s="123" t="s">
        <v>84</v>
      </c>
      <c r="B38" s="337"/>
      <c r="C38" s="99">
        <v>886100</v>
      </c>
      <c r="D38" s="100"/>
      <c r="E38" s="100">
        <v>84183.3</v>
      </c>
      <c r="F38" s="100"/>
      <c r="G38" s="100">
        <v>106812.3</v>
      </c>
      <c r="H38" s="100"/>
      <c r="I38" s="100">
        <f>110910.6</f>
        <v>110910.6</v>
      </c>
      <c r="J38" s="101">
        <f t="shared" si="16"/>
        <v>584193.8</v>
      </c>
      <c r="K38" s="102">
        <f t="shared" si="17"/>
        <v>301906.2</v>
      </c>
      <c r="L38" s="103">
        <f t="shared" si="18"/>
        <v>584193.8</v>
      </c>
      <c r="M38" s="100"/>
      <c r="N38" s="100">
        <v>97156.5</v>
      </c>
      <c r="O38" s="100"/>
      <c r="P38" s="100">
        <v>53409</v>
      </c>
      <c r="Q38" s="104"/>
      <c r="R38" s="104"/>
      <c r="S38" s="101">
        <f t="shared" si="19"/>
        <v>433628.30000000005</v>
      </c>
      <c r="T38" s="102">
        <f t="shared" si="20"/>
        <v>150565.5</v>
      </c>
      <c r="U38" s="185">
        <f t="shared" si="21"/>
        <v>433628.30000000005</v>
      </c>
      <c r="V38" s="100">
        <v>60311.7</v>
      </c>
      <c r="W38" s="104">
        <v>36964.5</v>
      </c>
      <c r="X38" s="104"/>
      <c r="Y38" s="104"/>
      <c r="Z38" s="104">
        <v>56114.1</v>
      </c>
      <c r="AA38" s="100"/>
      <c r="AB38" s="101">
        <f t="shared" si="22"/>
        <v>280238.00000000006</v>
      </c>
      <c r="AC38" s="102">
        <f t="shared" si="23"/>
        <v>153390.3</v>
      </c>
      <c r="AD38" s="103">
        <f t="shared" si="24"/>
        <v>280238.00000000006</v>
      </c>
      <c r="AE38" s="104"/>
      <c r="AF38" s="104"/>
      <c r="AG38" s="104"/>
      <c r="AH38" s="104"/>
      <c r="AI38" s="104"/>
      <c r="AJ38" s="105"/>
      <c r="AK38" s="105"/>
      <c r="AL38" s="105"/>
      <c r="AM38" s="101">
        <f t="shared" si="8"/>
        <v>280238.00000000006</v>
      </c>
      <c r="AN38" s="102">
        <f t="shared" si="15"/>
        <v>0</v>
      </c>
      <c r="AO38" s="102">
        <f t="shared" si="9"/>
        <v>605862</v>
      </c>
      <c r="AP38" s="102">
        <f t="shared" si="10"/>
        <v>68.37399842004288</v>
      </c>
      <c r="AQ38" s="160"/>
      <c r="AR38" s="161"/>
      <c r="AS38" s="161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  <c r="IK38" s="143"/>
      <c r="IL38" s="143"/>
      <c r="IM38" s="143"/>
      <c r="IN38" s="143"/>
      <c r="IO38" s="143"/>
      <c r="IP38" s="143"/>
      <c r="IQ38" s="143"/>
      <c r="IR38" s="143"/>
      <c r="IS38" s="143"/>
      <c r="IT38" s="143"/>
      <c r="IU38" s="143"/>
      <c r="IV38" s="143"/>
    </row>
    <row r="39" spans="1:256" s="110" customFormat="1" ht="18.75" customHeight="1">
      <c r="A39" s="123" t="s">
        <v>85</v>
      </c>
      <c r="B39" s="337"/>
      <c r="C39" s="99">
        <v>1590500</v>
      </c>
      <c r="D39" s="100"/>
      <c r="E39" s="100"/>
      <c r="F39" s="100"/>
      <c r="G39" s="100"/>
      <c r="H39" s="100"/>
      <c r="I39" s="100">
        <f>171655.91</f>
        <v>171655.91</v>
      </c>
      <c r="J39" s="101">
        <f t="shared" si="16"/>
        <v>1418844.09</v>
      </c>
      <c r="K39" s="102">
        <f t="shared" si="17"/>
        <v>171655.91</v>
      </c>
      <c r="L39" s="103">
        <f t="shared" si="18"/>
        <v>1418844.09</v>
      </c>
      <c r="M39" s="100">
        <v>32107.15</v>
      </c>
      <c r="N39" s="100">
        <v>164895.97</v>
      </c>
      <c r="O39" s="100"/>
      <c r="P39" s="100">
        <v>146460.88</v>
      </c>
      <c r="Q39" s="104"/>
      <c r="R39" s="104"/>
      <c r="S39" s="101">
        <f t="shared" si="19"/>
        <v>1075380.09</v>
      </c>
      <c r="T39" s="102">
        <f t="shared" si="20"/>
        <v>343464</v>
      </c>
      <c r="U39" s="185">
        <f t="shared" si="21"/>
        <v>1075380.09</v>
      </c>
      <c r="V39" s="100">
        <v>126265.86</v>
      </c>
      <c r="W39" s="104">
        <v>86718.49</v>
      </c>
      <c r="X39" s="104"/>
      <c r="Y39" s="104"/>
      <c r="Z39" s="104">
        <v>110560.55</v>
      </c>
      <c r="AA39" s="100"/>
      <c r="AB39" s="101">
        <f t="shared" si="22"/>
        <v>751835.1900000001</v>
      </c>
      <c r="AC39" s="102">
        <f t="shared" si="23"/>
        <v>323544.9</v>
      </c>
      <c r="AD39" s="103">
        <f t="shared" si="24"/>
        <v>751835.1900000001</v>
      </c>
      <c r="AE39" s="104"/>
      <c r="AF39" s="104"/>
      <c r="AG39" s="104"/>
      <c r="AH39" s="104"/>
      <c r="AI39" s="104"/>
      <c r="AJ39" s="105"/>
      <c r="AK39" s="105"/>
      <c r="AL39" s="105"/>
      <c r="AM39" s="101">
        <f t="shared" si="8"/>
        <v>751835.1900000001</v>
      </c>
      <c r="AN39" s="102">
        <f>SUM(AE39:AL39)</f>
        <v>0</v>
      </c>
      <c r="AO39" s="102">
        <f t="shared" si="9"/>
        <v>838664.81</v>
      </c>
      <c r="AP39" s="102">
        <f t="shared" si="10"/>
        <v>52.729632819867966</v>
      </c>
      <c r="AQ39" s="160"/>
      <c r="AR39" s="161"/>
      <c r="AS39" s="161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</row>
    <row r="40" spans="1:256" s="110" customFormat="1" ht="16.5" customHeight="1">
      <c r="A40" s="123" t="s">
        <v>116</v>
      </c>
      <c r="B40" s="336"/>
      <c r="C40" s="99">
        <v>871400</v>
      </c>
      <c r="D40" s="100"/>
      <c r="E40" s="100">
        <v>16954.98</v>
      </c>
      <c r="F40" s="100"/>
      <c r="G40" s="100">
        <v>16019.2</v>
      </c>
      <c r="H40" s="100"/>
      <c r="I40" s="100">
        <v>14417.28</v>
      </c>
      <c r="J40" s="101">
        <f t="shared" si="16"/>
        <v>824008.54</v>
      </c>
      <c r="K40" s="102">
        <f t="shared" si="17"/>
        <v>47391.46</v>
      </c>
      <c r="L40" s="103">
        <f t="shared" si="18"/>
        <v>824008.54</v>
      </c>
      <c r="M40" s="100"/>
      <c r="N40" s="100">
        <v>14417.28</v>
      </c>
      <c r="O40" s="100"/>
      <c r="P40" s="100">
        <v>3620.34</v>
      </c>
      <c r="Q40" s="104"/>
      <c r="R40" s="104"/>
      <c r="S40" s="101">
        <f t="shared" si="19"/>
        <v>805970.92</v>
      </c>
      <c r="T40" s="102">
        <f t="shared" si="20"/>
        <v>18037.620000000003</v>
      </c>
      <c r="U40" s="185">
        <f t="shared" si="21"/>
        <v>805970.92</v>
      </c>
      <c r="V40" s="100">
        <v>14417.28</v>
      </c>
      <c r="W40" s="104"/>
      <c r="X40" s="104"/>
      <c r="Y40" s="104"/>
      <c r="Z40" s="104">
        <v>14417.28</v>
      </c>
      <c r="AA40" s="100"/>
      <c r="AB40" s="101">
        <f t="shared" si="22"/>
        <v>777136.36</v>
      </c>
      <c r="AC40" s="102">
        <f t="shared" si="23"/>
        <v>28834.56</v>
      </c>
      <c r="AD40" s="103">
        <f t="shared" si="24"/>
        <v>777136.36</v>
      </c>
      <c r="AE40" s="104"/>
      <c r="AF40" s="104"/>
      <c r="AG40" s="104"/>
      <c r="AH40" s="104"/>
      <c r="AI40" s="104"/>
      <c r="AJ40" s="105"/>
      <c r="AK40" s="105"/>
      <c r="AL40" s="105"/>
      <c r="AM40" s="101">
        <f t="shared" si="8"/>
        <v>777136.36</v>
      </c>
      <c r="AN40" s="102">
        <f t="shared" si="15"/>
        <v>0</v>
      </c>
      <c r="AO40" s="102">
        <f t="shared" si="9"/>
        <v>94263.64</v>
      </c>
      <c r="AP40" s="102">
        <f t="shared" si="10"/>
        <v>10.81749368831765</v>
      </c>
      <c r="AQ40" s="160"/>
      <c r="AR40" s="166"/>
      <c r="AS40" s="166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  <c r="IK40" s="143"/>
      <c r="IL40" s="143"/>
      <c r="IM40" s="143"/>
      <c r="IN40" s="143"/>
      <c r="IO40" s="143"/>
      <c r="IP40" s="143"/>
      <c r="IQ40" s="143"/>
      <c r="IR40" s="143"/>
      <c r="IS40" s="143"/>
      <c r="IT40" s="143"/>
      <c r="IU40" s="143"/>
      <c r="IV40" s="143"/>
    </row>
    <row r="41" spans="1:256" s="110" customFormat="1" ht="25.5" customHeight="1">
      <c r="A41" s="123" t="s">
        <v>86</v>
      </c>
      <c r="B41" s="335">
        <v>225</v>
      </c>
      <c r="C41" s="99">
        <v>50400</v>
      </c>
      <c r="D41" s="100"/>
      <c r="E41" s="100"/>
      <c r="F41" s="100"/>
      <c r="G41" s="100"/>
      <c r="H41" s="100"/>
      <c r="I41" s="100"/>
      <c r="J41" s="101">
        <f t="shared" si="16"/>
        <v>50400</v>
      </c>
      <c r="K41" s="102">
        <f t="shared" si="17"/>
        <v>0</v>
      </c>
      <c r="L41" s="103">
        <f t="shared" si="18"/>
        <v>50400</v>
      </c>
      <c r="M41" s="100"/>
      <c r="N41" s="100"/>
      <c r="O41" s="100"/>
      <c r="P41" s="100"/>
      <c r="Q41" s="104">
        <v>23628</v>
      </c>
      <c r="R41" s="104"/>
      <c r="S41" s="101">
        <f t="shared" si="19"/>
        <v>26772</v>
      </c>
      <c r="T41" s="102">
        <f t="shared" si="20"/>
        <v>23628</v>
      </c>
      <c r="U41" s="185">
        <f t="shared" si="21"/>
        <v>26772</v>
      </c>
      <c r="V41" s="100">
        <f>26736</f>
        <v>26736</v>
      </c>
      <c r="W41" s="104"/>
      <c r="X41" s="104"/>
      <c r="Y41" s="104">
        <v>219054.72</v>
      </c>
      <c r="Z41" s="104"/>
      <c r="AA41" s="100"/>
      <c r="AB41" s="101">
        <f t="shared" si="22"/>
        <v>-219018.72</v>
      </c>
      <c r="AC41" s="102">
        <f t="shared" si="23"/>
        <v>245790.72</v>
      </c>
      <c r="AD41" s="103">
        <f t="shared" si="24"/>
        <v>-219018.72</v>
      </c>
      <c r="AE41" s="104"/>
      <c r="AF41" s="104"/>
      <c r="AG41" s="104"/>
      <c r="AH41" s="104"/>
      <c r="AI41" s="104"/>
      <c r="AJ41" s="105"/>
      <c r="AK41" s="105"/>
      <c r="AL41" s="105"/>
      <c r="AM41" s="101">
        <f t="shared" si="8"/>
        <v>-219018.72</v>
      </c>
      <c r="AN41" s="102">
        <f t="shared" si="15"/>
        <v>0</v>
      </c>
      <c r="AO41" s="102">
        <f t="shared" si="9"/>
        <v>269418.72</v>
      </c>
      <c r="AP41" s="102">
        <f t="shared" si="10"/>
        <v>534.5609523809524</v>
      </c>
      <c r="AQ41" s="160"/>
      <c r="AR41" s="161"/>
      <c r="AS41" s="161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</row>
    <row r="42" spans="1:256" s="110" customFormat="1" ht="18" customHeight="1">
      <c r="A42" s="123" t="s">
        <v>98</v>
      </c>
      <c r="B42" s="336"/>
      <c r="C42" s="99">
        <v>280500</v>
      </c>
      <c r="D42" s="100"/>
      <c r="E42" s="100"/>
      <c r="F42" s="100">
        <v>18700</v>
      </c>
      <c r="G42" s="100"/>
      <c r="H42" s="100">
        <v>18700</v>
      </c>
      <c r="I42" s="100"/>
      <c r="J42" s="101">
        <f t="shared" si="16"/>
        <v>243100</v>
      </c>
      <c r="K42" s="102">
        <f t="shared" si="17"/>
        <v>37400</v>
      </c>
      <c r="L42" s="103">
        <f t="shared" si="18"/>
        <v>243100</v>
      </c>
      <c r="M42" s="100">
        <v>18700</v>
      </c>
      <c r="N42" s="100"/>
      <c r="O42" s="100"/>
      <c r="P42" s="100">
        <v>18695</v>
      </c>
      <c r="Q42" s="104">
        <v>18700</v>
      </c>
      <c r="R42" s="104"/>
      <c r="S42" s="101">
        <f t="shared" si="19"/>
        <v>187005</v>
      </c>
      <c r="T42" s="102">
        <f t="shared" si="20"/>
        <v>56095</v>
      </c>
      <c r="U42" s="185">
        <f t="shared" si="21"/>
        <v>187005</v>
      </c>
      <c r="V42" s="100">
        <v>18700</v>
      </c>
      <c r="W42" s="104"/>
      <c r="X42" s="104">
        <v>18700</v>
      </c>
      <c r="Y42" s="104"/>
      <c r="Z42" s="104">
        <v>18700</v>
      </c>
      <c r="AA42" s="100"/>
      <c r="AB42" s="101">
        <f t="shared" si="22"/>
        <v>130905</v>
      </c>
      <c r="AC42" s="102">
        <f t="shared" si="23"/>
        <v>56100</v>
      </c>
      <c r="AD42" s="103">
        <f t="shared" si="24"/>
        <v>130905</v>
      </c>
      <c r="AE42" s="104"/>
      <c r="AF42" s="104"/>
      <c r="AG42" s="104"/>
      <c r="AH42" s="104"/>
      <c r="AI42" s="104"/>
      <c r="AJ42" s="105"/>
      <c r="AK42" s="105"/>
      <c r="AL42" s="105"/>
      <c r="AM42" s="101">
        <f t="shared" si="8"/>
        <v>130905</v>
      </c>
      <c r="AN42" s="102">
        <f t="shared" si="15"/>
        <v>0</v>
      </c>
      <c r="AO42" s="102">
        <f t="shared" si="9"/>
        <v>149595</v>
      </c>
      <c r="AP42" s="102">
        <f t="shared" si="10"/>
        <v>53.33155080213904</v>
      </c>
      <c r="AQ42" s="160"/>
      <c r="AR42" s="161"/>
      <c r="AS42" s="161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  <c r="IK42" s="143"/>
      <c r="IL42" s="143"/>
      <c r="IM42" s="143"/>
      <c r="IN42" s="143"/>
      <c r="IO42" s="143"/>
      <c r="IP42" s="143"/>
      <c r="IQ42" s="143"/>
      <c r="IR42" s="143"/>
      <c r="IS42" s="143"/>
      <c r="IT42" s="143"/>
      <c r="IU42" s="143"/>
      <c r="IV42" s="143"/>
    </row>
    <row r="43" spans="1:256" s="110" customFormat="1" ht="18.75" customHeight="1">
      <c r="A43" s="125" t="s">
        <v>94</v>
      </c>
      <c r="B43" s="124">
        <v>226</v>
      </c>
      <c r="C43" s="99">
        <f>304000+564200</f>
        <v>868200</v>
      </c>
      <c r="D43" s="100"/>
      <c r="E43" s="100"/>
      <c r="F43" s="100"/>
      <c r="G43" s="100"/>
      <c r="H43" s="100"/>
      <c r="I43" s="100"/>
      <c r="J43" s="101">
        <f t="shared" si="16"/>
        <v>868200</v>
      </c>
      <c r="K43" s="102">
        <f t="shared" si="17"/>
        <v>0</v>
      </c>
      <c r="L43" s="103">
        <f t="shared" si="18"/>
        <v>868200</v>
      </c>
      <c r="M43" s="100">
        <f>50700+40000</f>
        <v>90700</v>
      </c>
      <c r="N43" s="100"/>
      <c r="O43" s="100"/>
      <c r="P43" s="100"/>
      <c r="Q43" s="104"/>
      <c r="R43" s="104">
        <f>27786+2880+5760+21600+4128</f>
        <v>62154</v>
      </c>
      <c r="S43" s="101">
        <f t="shared" si="19"/>
        <v>715346</v>
      </c>
      <c r="T43" s="102">
        <f t="shared" si="20"/>
        <v>152854</v>
      </c>
      <c r="U43" s="185">
        <f t="shared" si="21"/>
        <v>715346</v>
      </c>
      <c r="V43" s="100">
        <f>6072+217500</f>
        <v>223572</v>
      </c>
      <c r="W43" s="104">
        <f>55800+39200+314168+23748</f>
        <v>432916</v>
      </c>
      <c r="X43" s="104">
        <v>58800</v>
      </c>
      <c r="Y43" s="104"/>
      <c r="Z43" s="104"/>
      <c r="AA43" s="100"/>
      <c r="AB43" s="101">
        <f t="shared" si="22"/>
        <v>58</v>
      </c>
      <c r="AC43" s="102">
        <f t="shared" si="23"/>
        <v>715288</v>
      </c>
      <c r="AD43" s="103">
        <f t="shared" si="24"/>
        <v>58</v>
      </c>
      <c r="AE43" s="104"/>
      <c r="AF43" s="104"/>
      <c r="AG43" s="104"/>
      <c r="AH43" s="104"/>
      <c r="AI43" s="104"/>
      <c r="AJ43" s="105"/>
      <c r="AK43" s="105"/>
      <c r="AL43" s="105"/>
      <c r="AM43" s="101">
        <f t="shared" si="8"/>
        <v>58</v>
      </c>
      <c r="AN43" s="102">
        <f t="shared" si="15"/>
        <v>0</v>
      </c>
      <c r="AO43" s="102">
        <f t="shared" si="9"/>
        <v>868142</v>
      </c>
      <c r="AP43" s="102">
        <f t="shared" si="10"/>
        <v>99.99331951163326</v>
      </c>
      <c r="AQ43" s="160"/>
      <c r="AR43" s="166"/>
      <c r="AS43" s="166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  <c r="IK43" s="143"/>
      <c r="IL43" s="143"/>
      <c r="IM43" s="143"/>
      <c r="IN43" s="143"/>
      <c r="IO43" s="143"/>
      <c r="IP43" s="143"/>
      <c r="IQ43" s="143"/>
      <c r="IR43" s="143"/>
      <c r="IS43" s="143"/>
      <c r="IT43" s="143"/>
      <c r="IU43" s="143"/>
      <c r="IV43" s="143"/>
    </row>
    <row r="44" spans="1:256" s="110" customFormat="1" ht="17.25" customHeight="1">
      <c r="A44" s="135" t="s">
        <v>130</v>
      </c>
      <c r="B44" s="136">
        <v>310</v>
      </c>
      <c r="C44" s="99">
        <f>549900-15900+80500</f>
        <v>614500</v>
      </c>
      <c r="D44" s="100"/>
      <c r="E44" s="100"/>
      <c r="F44" s="100"/>
      <c r="G44" s="100"/>
      <c r="H44" s="100"/>
      <c r="I44" s="100"/>
      <c r="J44" s="101">
        <f t="shared" si="16"/>
        <v>614500</v>
      </c>
      <c r="K44" s="102">
        <f t="shared" si="17"/>
        <v>0</v>
      </c>
      <c r="L44" s="103">
        <f t="shared" si="18"/>
        <v>614500</v>
      </c>
      <c r="M44" s="100"/>
      <c r="N44" s="100">
        <v>534012</v>
      </c>
      <c r="O44" s="100"/>
      <c r="P44" s="100"/>
      <c r="Q44" s="100"/>
      <c r="R44" s="100"/>
      <c r="S44" s="101">
        <f t="shared" si="19"/>
        <v>80488</v>
      </c>
      <c r="T44" s="102">
        <f t="shared" si="20"/>
        <v>534012</v>
      </c>
      <c r="U44" s="185">
        <f t="shared" si="21"/>
        <v>80488</v>
      </c>
      <c r="V44" s="100">
        <v>80400</v>
      </c>
      <c r="W44" s="100"/>
      <c r="X44" s="100"/>
      <c r="Y44" s="100"/>
      <c r="Z44" s="100"/>
      <c r="AA44" s="100"/>
      <c r="AB44" s="101">
        <f t="shared" si="22"/>
        <v>88</v>
      </c>
      <c r="AC44" s="102">
        <f t="shared" si="23"/>
        <v>80400</v>
      </c>
      <c r="AD44" s="103">
        <f t="shared" si="24"/>
        <v>88</v>
      </c>
      <c r="AE44" s="100"/>
      <c r="AF44" s="100"/>
      <c r="AG44" s="100"/>
      <c r="AH44" s="100"/>
      <c r="AI44" s="100"/>
      <c r="AJ44" s="105"/>
      <c r="AK44" s="105"/>
      <c r="AL44" s="105"/>
      <c r="AM44" s="101">
        <f t="shared" si="8"/>
        <v>88</v>
      </c>
      <c r="AN44" s="102">
        <f t="shared" si="15"/>
        <v>0</v>
      </c>
      <c r="AO44" s="102">
        <f t="shared" si="9"/>
        <v>614412</v>
      </c>
      <c r="AP44" s="102">
        <f t="shared" si="10"/>
        <v>99.98567941415784</v>
      </c>
      <c r="AQ44" s="160"/>
      <c r="AR44" s="161"/>
      <c r="AS44" s="161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  <c r="IK44" s="143"/>
      <c r="IL44" s="143"/>
      <c r="IM44" s="143"/>
      <c r="IN44" s="143"/>
      <c r="IO44" s="143"/>
      <c r="IP44" s="143"/>
      <c r="IQ44" s="143"/>
      <c r="IR44" s="143"/>
      <c r="IS44" s="143"/>
      <c r="IT44" s="143"/>
      <c r="IU44" s="143"/>
      <c r="IV44" s="143"/>
    </row>
    <row r="45" spans="1:256" s="110" customFormat="1" ht="17.25" customHeight="1">
      <c r="A45" s="135" t="s">
        <v>131</v>
      </c>
      <c r="B45" s="124">
        <v>345</v>
      </c>
      <c r="C45" s="99">
        <v>15900</v>
      </c>
      <c r="D45" s="100"/>
      <c r="E45" s="100"/>
      <c r="F45" s="100"/>
      <c r="G45" s="100"/>
      <c r="H45" s="100"/>
      <c r="I45" s="100"/>
      <c r="J45" s="101">
        <f t="shared" si="16"/>
        <v>15900</v>
      </c>
      <c r="K45" s="102">
        <f t="shared" si="17"/>
        <v>0</v>
      </c>
      <c r="L45" s="103">
        <f t="shared" si="18"/>
        <v>15900</v>
      </c>
      <c r="M45" s="100"/>
      <c r="N45" s="100">
        <v>15862</v>
      </c>
      <c r="O45" s="100"/>
      <c r="P45" s="100"/>
      <c r="Q45" s="100"/>
      <c r="R45" s="100"/>
      <c r="S45" s="101">
        <f t="shared" si="19"/>
        <v>38</v>
      </c>
      <c r="T45" s="102">
        <f t="shared" si="20"/>
        <v>15862</v>
      </c>
      <c r="U45" s="185">
        <f t="shared" si="21"/>
        <v>38</v>
      </c>
      <c r="V45" s="100"/>
      <c r="W45" s="100"/>
      <c r="X45" s="100"/>
      <c r="Y45" s="100"/>
      <c r="Z45" s="100"/>
      <c r="AA45" s="100"/>
      <c r="AB45" s="101">
        <f t="shared" si="22"/>
        <v>38</v>
      </c>
      <c r="AC45" s="102">
        <f t="shared" si="23"/>
        <v>0</v>
      </c>
      <c r="AD45" s="103">
        <f t="shared" si="24"/>
        <v>38</v>
      </c>
      <c r="AE45" s="100"/>
      <c r="AF45" s="100"/>
      <c r="AG45" s="100"/>
      <c r="AH45" s="100"/>
      <c r="AI45" s="100"/>
      <c r="AJ45" s="105"/>
      <c r="AK45" s="105"/>
      <c r="AL45" s="105"/>
      <c r="AM45" s="101"/>
      <c r="AN45" s="102">
        <f t="shared" si="15"/>
        <v>0</v>
      </c>
      <c r="AO45" s="102">
        <f t="shared" si="9"/>
        <v>15862</v>
      </c>
      <c r="AP45" s="102">
        <f t="shared" si="10"/>
        <v>99.76100628930817</v>
      </c>
      <c r="AQ45" s="160"/>
      <c r="AR45" s="161"/>
      <c r="AS45" s="161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  <c r="IK45" s="143"/>
      <c r="IL45" s="143"/>
      <c r="IM45" s="143"/>
      <c r="IN45" s="143"/>
      <c r="IO45" s="143"/>
      <c r="IP45" s="143"/>
      <c r="IQ45" s="143"/>
      <c r="IR45" s="143"/>
      <c r="IS45" s="143"/>
      <c r="IT45" s="143"/>
      <c r="IU45" s="143"/>
      <c r="IV45" s="143"/>
    </row>
    <row r="46" spans="1:256" s="110" customFormat="1" ht="25.5">
      <c r="A46" s="140" t="s">
        <v>92</v>
      </c>
      <c r="B46" s="124">
        <v>346</v>
      </c>
      <c r="C46" s="99"/>
      <c r="D46" s="100"/>
      <c r="E46" s="100"/>
      <c r="F46" s="100"/>
      <c r="G46" s="100"/>
      <c r="H46" s="100"/>
      <c r="I46" s="100"/>
      <c r="J46" s="101">
        <f>C46-SUM(D46:I46)</f>
        <v>0</v>
      </c>
      <c r="K46" s="102">
        <f>SUM(D46:I46)</f>
        <v>0</v>
      </c>
      <c r="L46" s="103">
        <f>C46-K46</f>
        <v>0</v>
      </c>
      <c r="M46" s="100"/>
      <c r="N46" s="100"/>
      <c r="O46" s="100"/>
      <c r="P46" s="100"/>
      <c r="Q46" s="100"/>
      <c r="R46" s="100"/>
      <c r="S46" s="101">
        <f>L46-SUM(M46:R46)</f>
        <v>0</v>
      </c>
      <c r="T46" s="102">
        <f>SUM(M46:R46)</f>
        <v>0</v>
      </c>
      <c r="U46" s="185">
        <f>L46-T46</f>
        <v>0</v>
      </c>
      <c r="V46" s="100"/>
      <c r="W46" s="100"/>
      <c r="X46" s="100"/>
      <c r="Y46" s="100"/>
      <c r="Z46" s="100"/>
      <c r="AA46" s="100"/>
      <c r="AB46" s="101">
        <f t="shared" si="22"/>
        <v>0</v>
      </c>
      <c r="AC46" s="102">
        <f>SUM(V46:AA46)</f>
        <v>0</v>
      </c>
      <c r="AD46" s="103">
        <f>U46-AC46</f>
        <v>0</v>
      </c>
      <c r="AE46" s="100"/>
      <c r="AF46" s="100"/>
      <c r="AG46" s="100"/>
      <c r="AH46" s="100"/>
      <c r="AI46" s="100"/>
      <c r="AJ46" s="105"/>
      <c r="AK46" s="105"/>
      <c r="AL46" s="105"/>
      <c r="AM46" s="101"/>
      <c r="AN46" s="102">
        <f>SUM(AE46:AK46)</f>
        <v>0</v>
      </c>
      <c r="AO46" s="102">
        <f>K46+T46+AC46+AN46</f>
        <v>0</v>
      </c>
      <c r="AP46" s="102" t="e">
        <f>(K46+T46+AC46+AN46)/C46*100</f>
        <v>#DIV/0!</v>
      </c>
      <c r="AQ46" s="160"/>
      <c r="AR46" s="161"/>
      <c r="AS46" s="161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  <c r="IG46" s="143"/>
      <c r="IH46" s="143"/>
      <c r="II46" s="143"/>
      <c r="IJ46" s="143"/>
      <c r="IK46" s="143"/>
      <c r="IL46" s="143"/>
      <c r="IM46" s="143"/>
      <c r="IN46" s="143"/>
      <c r="IO46" s="143"/>
      <c r="IP46" s="143"/>
      <c r="IQ46" s="143"/>
      <c r="IR46" s="143"/>
      <c r="IS46" s="143"/>
      <c r="IT46" s="143"/>
      <c r="IU46" s="143"/>
      <c r="IV46" s="143"/>
    </row>
    <row r="47" spans="1:256" s="117" customFormat="1" ht="19.5" customHeight="1">
      <c r="A47" s="111" t="s">
        <v>30</v>
      </c>
      <c r="B47" s="112"/>
      <c r="C47" s="113">
        <f>SUM(C48)</f>
        <v>3241200</v>
      </c>
      <c r="D47" s="217"/>
      <c r="E47" s="217"/>
      <c r="F47" s="217"/>
      <c r="G47" s="217"/>
      <c r="H47" s="217"/>
      <c r="I47" s="217"/>
      <c r="J47" s="217"/>
      <c r="K47" s="217"/>
      <c r="L47" s="217"/>
      <c r="M47" s="114"/>
      <c r="N47" s="114"/>
      <c r="O47" s="114"/>
      <c r="P47" s="114"/>
      <c r="Q47" s="114"/>
      <c r="R47" s="114"/>
      <c r="S47" s="115"/>
      <c r="T47" s="133"/>
      <c r="U47" s="217"/>
      <c r="V47" s="114"/>
      <c r="W47" s="114"/>
      <c r="X47" s="114"/>
      <c r="Y47" s="114"/>
      <c r="Z47" s="114"/>
      <c r="AA47" s="114"/>
      <c r="AB47" s="115"/>
      <c r="AC47" s="133"/>
      <c r="AD47" s="217"/>
      <c r="AE47" s="114"/>
      <c r="AF47" s="114"/>
      <c r="AG47" s="114"/>
      <c r="AH47" s="114"/>
      <c r="AI47" s="114"/>
      <c r="AJ47" s="116"/>
      <c r="AK47" s="116"/>
      <c r="AL47" s="116"/>
      <c r="AM47" s="115"/>
      <c r="AN47" s="115"/>
      <c r="AO47" s="115"/>
      <c r="AP47" s="115"/>
      <c r="AQ47" s="149"/>
      <c r="AR47" s="159"/>
      <c r="AS47" s="15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49"/>
      <c r="ID47" s="149"/>
      <c r="IE47" s="149"/>
      <c r="IF47" s="149"/>
      <c r="IG47" s="149"/>
      <c r="IH47" s="149"/>
      <c r="II47" s="149"/>
      <c r="IJ47" s="149"/>
      <c r="IK47" s="149"/>
      <c r="IL47" s="149"/>
      <c r="IM47" s="149"/>
      <c r="IN47" s="149"/>
      <c r="IO47" s="149"/>
      <c r="IP47" s="149"/>
      <c r="IQ47" s="149"/>
      <c r="IR47" s="149"/>
      <c r="IS47" s="149"/>
      <c r="IT47" s="149"/>
      <c r="IU47" s="149"/>
      <c r="IV47" s="149"/>
    </row>
    <row r="48" spans="1:256" s="110" customFormat="1" ht="16.5" customHeight="1">
      <c r="A48" s="126" t="s">
        <v>57</v>
      </c>
      <c r="B48" s="127">
        <v>291</v>
      </c>
      <c r="C48" s="99">
        <f>3252200-11000</f>
        <v>3241200</v>
      </c>
      <c r="D48" s="100"/>
      <c r="E48" s="100">
        <f>2910+8326</f>
        <v>11236</v>
      </c>
      <c r="F48" s="100"/>
      <c r="G48" s="100"/>
      <c r="H48" s="100">
        <v>764854</v>
      </c>
      <c r="I48" s="100"/>
      <c r="J48" s="101">
        <f>C48-SUM(D48:I48)</f>
        <v>2465110</v>
      </c>
      <c r="K48" s="102">
        <f>SUM(D48:I48)</f>
        <v>776090</v>
      </c>
      <c r="L48" s="103">
        <f>C48-K48</f>
        <v>2465110</v>
      </c>
      <c r="M48" s="100"/>
      <c r="N48" s="100">
        <v>750000</v>
      </c>
      <c r="O48" s="100"/>
      <c r="P48" s="100"/>
      <c r="Q48" s="100"/>
      <c r="R48" s="100"/>
      <c r="S48" s="101">
        <f>L48-SUM(M48:R48)</f>
        <v>1715110</v>
      </c>
      <c r="T48" s="102">
        <f>SUM(M48:R48)</f>
        <v>750000</v>
      </c>
      <c r="U48" s="185">
        <f>L48-T48</f>
        <v>1715110</v>
      </c>
      <c r="V48" s="100">
        <v>750000</v>
      </c>
      <c r="W48" s="104"/>
      <c r="X48" s="104"/>
      <c r="Y48" s="104"/>
      <c r="Z48" s="104"/>
      <c r="AA48" s="100"/>
      <c r="AB48" s="101">
        <f>U48-SUM(V48:AA48)</f>
        <v>965110</v>
      </c>
      <c r="AC48" s="102">
        <f>SUM(V48:AA48)</f>
        <v>750000</v>
      </c>
      <c r="AD48" s="103">
        <f>U48-AC48</f>
        <v>965110</v>
      </c>
      <c r="AE48" s="104"/>
      <c r="AF48" s="104"/>
      <c r="AG48" s="104"/>
      <c r="AH48" s="104"/>
      <c r="AI48" s="104"/>
      <c r="AJ48" s="105"/>
      <c r="AK48" s="105"/>
      <c r="AL48" s="105"/>
      <c r="AM48" s="101">
        <f>AD48-SUM(AE48:AL48)</f>
        <v>965110</v>
      </c>
      <c r="AN48" s="102">
        <f>SUM(AE48:AK48)</f>
        <v>0</v>
      </c>
      <c r="AO48" s="102">
        <f>K48+T48+AC48+AN48</f>
        <v>2276090</v>
      </c>
      <c r="AP48" s="102">
        <f>(K48+T48+AC48+AN48)/C48*100</f>
        <v>70.22368258669628</v>
      </c>
      <c r="AQ48" s="160"/>
      <c r="AR48" s="161"/>
      <c r="AS48" s="161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  <c r="IK48" s="143"/>
      <c r="IL48" s="143"/>
      <c r="IM48" s="143"/>
      <c r="IN48" s="143"/>
      <c r="IO48" s="143"/>
      <c r="IP48" s="143"/>
      <c r="IQ48" s="143"/>
      <c r="IR48" s="143"/>
      <c r="IS48" s="143"/>
      <c r="IT48" s="143"/>
      <c r="IU48" s="143"/>
      <c r="IV48" s="143"/>
    </row>
    <row r="49" spans="1:256" s="117" customFormat="1" ht="19.5" customHeight="1">
      <c r="A49" s="111" t="s">
        <v>31</v>
      </c>
      <c r="B49" s="112"/>
      <c r="C49" s="113">
        <f>C50</f>
        <v>0</v>
      </c>
      <c r="D49" s="217"/>
      <c r="E49" s="217"/>
      <c r="F49" s="217"/>
      <c r="G49" s="217"/>
      <c r="H49" s="217"/>
      <c r="I49" s="217"/>
      <c r="J49" s="217">
        <f>J50</f>
        <v>0</v>
      </c>
      <c r="K49" s="217">
        <f>K50</f>
        <v>0</v>
      </c>
      <c r="L49" s="217">
        <f>L50</f>
        <v>0</v>
      </c>
      <c r="M49" s="114"/>
      <c r="N49" s="114"/>
      <c r="O49" s="114"/>
      <c r="P49" s="114"/>
      <c r="Q49" s="114"/>
      <c r="R49" s="114"/>
      <c r="S49" s="133">
        <f>S50</f>
        <v>0</v>
      </c>
      <c r="T49" s="133">
        <f>T50</f>
        <v>0</v>
      </c>
      <c r="U49" s="217">
        <f>U50</f>
        <v>0</v>
      </c>
      <c r="V49" s="114"/>
      <c r="W49" s="114"/>
      <c r="X49" s="114"/>
      <c r="Y49" s="114"/>
      <c r="Z49" s="114"/>
      <c r="AA49" s="114"/>
      <c r="AB49" s="133">
        <f>AB50</f>
        <v>0</v>
      </c>
      <c r="AC49" s="133">
        <f>AC50</f>
        <v>0</v>
      </c>
      <c r="AD49" s="217">
        <f>AD50</f>
        <v>0</v>
      </c>
      <c r="AE49" s="114"/>
      <c r="AF49" s="114"/>
      <c r="AG49" s="114"/>
      <c r="AH49" s="114"/>
      <c r="AI49" s="114"/>
      <c r="AJ49" s="116"/>
      <c r="AK49" s="116"/>
      <c r="AL49" s="116"/>
      <c r="AM49" s="115"/>
      <c r="AN49" s="115"/>
      <c r="AO49" s="115"/>
      <c r="AP49" s="115"/>
      <c r="AQ49" s="149"/>
      <c r="AR49" s="159"/>
      <c r="AS49" s="15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49"/>
      <c r="ID49" s="149"/>
      <c r="IE49" s="149"/>
      <c r="IF49" s="149"/>
      <c r="IG49" s="149"/>
      <c r="IH49" s="149"/>
      <c r="II49" s="149"/>
      <c r="IJ49" s="149"/>
      <c r="IK49" s="149"/>
      <c r="IL49" s="149"/>
      <c r="IM49" s="149"/>
      <c r="IN49" s="149"/>
      <c r="IO49" s="149"/>
      <c r="IP49" s="149"/>
      <c r="IQ49" s="149"/>
      <c r="IR49" s="149"/>
      <c r="IS49" s="149"/>
      <c r="IT49" s="149"/>
      <c r="IU49" s="149"/>
      <c r="IV49" s="149"/>
    </row>
    <row r="50" spans="1:256" s="110" customFormat="1" ht="16.5" customHeight="1">
      <c r="A50" s="126" t="s">
        <v>22</v>
      </c>
      <c r="B50" s="127">
        <v>291</v>
      </c>
      <c r="C50" s="99"/>
      <c r="D50" s="100"/>
      <c r="E50" s="100"/>
      <c r="F50" s="100"/>
      <c r="G50" s="100"/>
      <c r="H50" s="100"/>
      <c r="I50" s="100"/>
      <c r="J50" s="101">
        <f>C50-SUM(D50:I50)</f>
        <v>0</v>
      </c>
      <c r="K50" s="102">
        <f>SUM(D50:I50)</f>
        <v>0</v>
      </c>
      <c r="L50" s="103">
        <f>C50-K50</f>
        <v>0</v>
      </c>
      <c r="M50" s="100"/>
      <c r="N50" s="100"/>
      <c r="O50" s="100"/>
      <c r="P50" s="100"/>
      <c r="Q50" s="100"/>
      <c r="R50" s="100"/>
      <c r="S50" s="101">
        <f>L50-SUM(M50:R50)</f>
        <v>0</v>
      </c>
      <c r="T50" s="102">
        <f>SUM(M50:R50)</f>
        <v>0</v>
      </c>
      <c r="U50" s="185">
        <f>L50-T50</f>
        <v>0</v>
      </c>
      <c r="V50" s="100"/>
      <c r="W50" s="104"/>
      <c r="X50" s="104"/>
      <c r="Y50" s="104"/>
      <c r="Z50" s="104"/>
      <c r="AA50" s="100"/>
      <c r="AB50" s="101">
        <f>U50-SUM(V50:AA50)</f>
        <v>0</v>
      </c>
      <c r="AC50" s="102">
        <f>SUM(V50:AA50)</f>
        <v>0</v>
      </c>
      <c r="AD50" s="103">
        <f>U50-AC50</f>
        <v>0</v>
      </c>
      <c r="AE50" s="104"/>
      <c r="AF50" s="104"/>
      <c r="AG50" s="104"/>
      <c r="AH50" s="104"/>
      <c r="AI50" s="104"/>
      <c r="AJ50" s="105"/>
      <c r="AK50" s="105"/>
      <c r="AL50" s="105"/>
      <c r="AM50" s="101">
        <f>AD50-SUM(AE50:AL50)</f>
        <v>0</v>
      </c>
      <c r="AN50" s="102">
        <f>SUM(AE50:AK50)</f>
        <v>0</v>
      </c>
      <c r="AO50" s="102">
        <f>K50+T50+AC50+AN50</f>
        <v>0</v>
      </c>
      <c r="AP50" s="102" t="e">
        <f>(K50+T50+AC50+AN50)/C50*100</f>
        <v>#DIV/0!</v>
      </c>
      <c r="AQ50" s="160"/>
      <c r="AR50" s="161"/>
      <c r="AS50" s="161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  <c r="IK50" s="143"/>
      <c r="IL50" s="143"/>
      <c r="IM50" s="143"/>
      <c r="IN50" s="143"/>
      <c r="IO50" s="143"/>
      <c r="IP50" s="143"/>
      <c r="IQ50" s="143"/>
      <c r="IR50" s="143"/>
      <c r="IS50" s="143"/>
      <c r="IT50" s="143"/>
      <c r="IU50" s="143"/>
      <c r="IV50" s="143"/>
    </row>
    <row r="51" spans="1:256" s="117" customFormat="1" ht="19.5" customHeight="1">
      <c r="A51" s="111" t="s">
        <v>32</v>
      </c>
      <c r="B51" s="112"/>
      <c r="C51" s="113">
        <f>C52+C53</f>
        <v>11000</v>
      </c>
      <c r="D51" s="217"/>
      <c r="E51" s="217"/>
      <c r="F51" s="217"/>
      <c r="G51" s="217"/>
      <c r="H51" s="217"/>
      <c r="I51" s="217"/>
      <c r="J51" s="217">
        <f>J52</f>
        <v>1000</v>
      </c>
      <c r="K51" s="217">
        <f>K52</f>
        <v>10000</v>
      </c>
      <c r="L51" s="113">
        <f>L52</f>
        <v>1000</v>
      </c>
      <c r="M51" s="114"/>
      <c r="N51" s="114"/>
      <c r="O51" s="114"/>
      <c r="P51" s="114"/>
      <c r="Q51" s="114"/>
      <c r="R51" s="114"/>
      <c r="S51" s="115"/>
      <c r="T51" s="115"/>
      <c r="U51" s="113">
        <f>U52</f>
        <v>0</v>
      </c>
      <c r="V51" s="114"/>
      <c r="W51" s="114"/>
      <c r="X51" s="114"/>
      <c r="Y51" s="114"/>
      <c r="Z51" s="114"/>
      <c r="AA51" s="114"/>
      <c r="AB51" s="115"/>
      <c r="AC51" s="115"/>
      <c r="AD51" s="113">
        <f>AD52</f>
        <v>0</v>
      </c>
      <c r="AE51" s="114"/>
      <c r="AF51" s="114"/>
      <c r="AG51" s="114"/>
      <c r="AH51" s="114"/>
      <c r="AI51" s="114"/>
      <c r="AJ51" s="116"/>
      <c r="AK51" s="116"/>
      <c r="AL51" s="116"/>
      <c r="AM51" s="115"/>
      <c r="AN51" s="115"/>
      <c r="AO51" s="115"/>
      <c r="AP51" s="115"/>
      <c r="AQ51" s="149"/>
      <c r="AR51" s="159"/>
      <c r="AS51" s="15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  <c r="HE51" s="149"/>
      <c r="HF51" s="149"/>
      <c r="HG51" s="149"/>
      <c r="HH51" s="149"/>
      <c r="HI51" s="149"/>
      <c r="HJ51" s="149"/>
      <c r="HK51" s="149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  <c r="HV51" s="149"/>
      <c r="HW51" s="149"/>
      <c r="HX51" s="149"/>
      <c r="HY51" s="149"/>
      <c r="HZ51" s="149"/>
      <c r="IA51" s="149"/>
      <c r="IB51" s="149"/>
      <c r="IC51" s="149"/>
      <c r="ID51" s="149"/>
      <c r="IE51" s="149"/>
      <c r="IF51" s="149"/>
      <c r="IG51" s="149"/>
      <c r="IH51" s="149"/>
      <c r="II51" s="149"/>
      <c r="IJ51" s="149"/>
      <c r="IK51" s="149"/>
      <c r="IL51" s="149"/>
      <c r="IM51" s="149"/>
      <c r="IN51" s="149"/>
      <c r="IO51" s="149"/>
      <c r="IP51" s="149"/>
      <c r="IQ51" s="149"/>
      <c r="IR51" s="149"/>
      <c r="IS51" s="149"/>
      <c r="IT51" s="149"/>
      <c r="IU51" s="149"/>
      <c r="IV51" s="149"/>
    </row>
    <row r="52" spans="1:256" s="110" customFormat="1" ht="16.5" customHeight="1">
      <c r="A52" s="126" t="s">
        <v>58</v>
      </c>
      <c r="B52" s="175">
        <v>292</v>
      </c>
      <c r="C52" s="99">
        <v>11000</v>
      </c>
      <c r="D52" s="100"/>
      <c r="E52" s="100"/>
      <c r="F52" s="100">
        <v>10000</v>
      </c>
      <c r="G52" s="100"/>
      <c r="H52" s="100"/>
      <c r="I52" s="100"/>
      <c r="J52" s="101">
        <f>C52-SUM(D52:I52)</f>
        <v>1000</v>
      </c>
      <c r="K52" s="102">
        <f>SUM(D52:I52)</f>
        <v>10000</v>
      </c>
      <c r="L52" s="103">
        <f>C52-K52</f>
        <v>1000</v>
      </c>
      <c r="M52" s="100"/>
      <c r="N52" s="100"/>
      <c r="O52" s="100"/>
      <c r="P52" s="100"/>
      <c r="Q52" s="100">
        <f>500+500</f>
        <v>1000</v>
      </c>
      <c r="R52" s="100"/>
      <c r="S52" s="101">
        <f>L52-SUM(M52:R52)</f>
        <v>0</v>
      </c>
      <c r="T52" s="102">
        <f>SUM(M52:R52)</f>
        <v>1000</v>
      </c>
      <c r="U52" s="185">
        <f>L52-T52</f>
        <v>0</v>
      </c>
      <c r="V52" s="100"/>
      <c r="W52" s="104"/>
      <c r="X52" s="104"/>
      <c r="Y52" s="104"/>
      <c r="Z52" s="104"/>
      <c r="AA52" s="100"/>
      <c r="AB52" s="101">
        <f>U52-SUM(V52:AA52)</f>
        <v>0</v>
      </c>
      <c r="AC52" s="102">
        <f>SUM(V52:AA52)</f>
        <v>0</v>
      </c>
      <c r="AD52" s="103">
        <f>U52-AC52</f>
        <v>0</v>
      </c>
      <c r="AE52" s="104"/>
      <c r="AF52" s="104"/>
      <c r="AG52" s="104"/>
      <c r="AH52" s="104"/>
      <c r="AI52" s="104"/>
      <c r="AJ52" s="105"/>
      <c r="AK52" s="105"/>
      <c r="AL52" s="105"/>
      <c r="AM52" s="101">
        <f>AD52-SUM(AE52:AL52)</f>
        <v>0</v>
      </c>
      <c r="AN52" s="102">
        <f>SUM(AE52:AK52)</f>
        <v>0</v>
      </c>
      <c r="AO52" s="102">
        <f>K52+T52+AC52+AN52</f>
        <v>11000</v>
      </c>
      <c r="AP52" s="102">
        <f>(K52+T52+AC52+AN52)/C52*100</f>
        <v>100</v>
      </c>
      <c r="AQ52" s="160"/>
      <c r="AR52" s="161"/>
      <c r="AS52" s="161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  <c r="HT52" s="143"/>
      <c r="HU52" s="143"/>
      <c r="HV52" s="143"/>
      <c r="HW52" s="143"/>
      <c r="HX52" s="143"/>
      <c r="HY52" s="143"/>
      <c r="HZ52" s="143"/>
      <c r="IA52" s="143"/>
      <c r="IB52" s="143"/>
      <c r="IC52" s="143"/>
      <c r="ID52" s="143"/>
      <c r="IE52" s="143"/>
      <c r="IF52" s="143"/>
      <c r="IG52" s="143"/>
      <c r="IH52" s="143"/>
      <c r="II52" s="143"/>
      <c r="IJ52" s="143"/>
      <c r="IK52" s="143"/>
      <c r="IL52" s="143"/>
      <c r="IM52" s="143"/>
      <c r="IN52" s="143"/>
      <c r="IO52" s="143"/>
      <c r="IP52" s="143"/>
      <c r="IQ52" s="143"/>
      <c r="IR52" s="143"/>
      <c r="IS52" s="143"/>
      <c r="IT52" s="143"/>
      <c r="IU52" s="143"/>
      <c r="IV52" s="143"/>
    </row>
    <row r="53" spans="1:256" s="110" customFormat="1" ht="16.5" customHeight="1">
      <c r="A53" s="126" t="s">
        <v>125</v>
      </c>
      <c r="B53" s="175">
        <v>296</v>
      </c>
      <c r="C53" s="99"/>
      <c r="D53" s="100"/>
      <c r="E53" s="100"/>
      <c r="F53" s="100"/>
      <c r="G53" s="100"/>
      <c r="H53" s="100"/>
      <c r="I53" s="100"/>
      <c r="J53" s="101">
        <f>C53-SUM(D53:I53)</f>
        <v>0</v>
      </c>
      <c r="K53" s="102">
        <f>SUM(D53:I53)</f>
        <v>0</v>
      </c>
      <c r="L53" s="103">
        <f>C53-K53</f>
        <v>0</v>
      </c>
      <c r="M53" s="100"/>
      <c r="N53" s="100"/>
      <c r="O53" s="100"/>
      <c r="P53" s="100"/>
      <c r="Q53" s="100"/>
      <c r="R53" s="100"/>
      <c r="S53" s="101">
        <f>L53-SUM(M53:R53)</f>
        <v>0</v>
      </c>
      <c r="T53" s="102">
        <f>SUM(M53:R53)</f>
        <v>0</v>
      </c>
      <c r="U53" s="185">
        <f>L53-T53</f>
        <v>0</v>
      </c>
      <c r="V53" s="100"/>
      <c r="W53" s="104"/>
      <c r="X53" s="104"/>
      <c r="Y53" s="104"/>
      <c r="Z53" s="104"/>
      <c r="AA53" s="100"/>
      <c r="AB53" s="101">
        <f>U53-SUM(V53:AA53)</f>
        <v>0</v>
      </c>
      <c r="AC53" s="102">
        <f>SUM(V53:AA53)</f>
        <v>0</v>
      </c>
      <c r="AD53" s="103">
        <f>U53-AC53</f>
        <v>0</v>
      </c>
      <c r="AE53" s="104"/>
      <c r="AF53" s="104"/>
      <c r="AG53" s="104"/>
      <c r="AH53" s="104"/>
      <c r="AI53" s="104"/>
      <c r="AJ53" s="105"/>
      <c r="AK53" s="105"/>
      <c r="AL53" s="105"/>
      <c r="AM53" s="101">
        <f>AD53-SUM(AE53:AL53)</f>
        <v>0</v>
      </c>
      <c r="AN53" s="102">
        <f>SUM(AE53:AK53)</f>
        <v>0</v>
      </c>
      <c r="AO53" s="102">
        <f>K53+T53+AC53+AN53</f>
        <v>0</v>
      </c>
      <c r="AP53" s="102" t="e">
        <f>(K53+T53+AC53+AN53)/C53*100</f>
        <v>#DIV/0!</v>
      </c>
      <c r="AQ53" s="160"/>
      <c r="AR53" s="161"/>
      <c r="AS53" s="161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  <c r="IG53" s="143"/>
      <c r="IH53" s="143"/>
      <c r="II53" s="143"/>
      <c r="IJ53" s="143"/>
      <c r="IK53" s="143"/>
      <c r="IL53" s="143"/>
      <c r="IM53" s="143"/>
      <c r="IN53" s="143"/>
      <c r="IO53" s="143"/>
      <c r="IP53" s="143"/>
      <c r="IQ53" s="143"/>
      <c r="IR53" s="143"/>
      <c r="IS53" s="143"/>
      <c r="IT53" s="143"/>
      <c r="IU53" s="143"/>
      <c r="IV53" s="143"/>
    </row>
    <row r="54" spans="1:256" s="139" customFormat="1" ht="17.25" customHeight="1" collapsed="1">
      <c r="A54" s="176" t="s">
        <v>36</v>
      </c>
      <c r="B54" s="182"/>
      <c r="C54" s="180">
        <f>C35+C47+C49+C51</f>
        <v>29166500</v>
      </c>
      <c r="D54" s="180">
        <f aca="true" t="shared" si="25" ref="D54:L54">SUM(D37:D52)</f>
        <v>0</v>
      </c>
      <c r="E54" s="180">
        <f t="shared" si="25"/>
        <v>112374.28</v>
      </c>
      <c r="F54" s="180">
        <f t="shared" si="25"/>
        <v>28700</v>
      </c>
      <c r="G54" s="180">
        <f t="shared" si="25"/>
        <v>122831.5</v>
      </c>
      <c r="H54" s="180">
        <f t="shared" si="25"/>
        <v>783554</v>
      </c>
      <c r="I54" s="180">
        <f t="shared" si="25"/>
        <v>6018658.96</v>
      </c>
      <c r="J54" s="181">
        <f t="shared" si="25"/>
        <v>22101381.26</v>
      </c>
      <c r="K54" s="181">
        <f t="shared" si="25"/>
        <v>7076118.74</v>
      </c>
      <c r="L54" s="180">
        <f t="shared" si="25"/>
        <v>22101381.26</v>
      </c>
      <c r="M54" s="180">
        <f aca="true" t="shared" si="26" ref="M54:R54">SUM(M36:M52)</f>
        <v>141507.15</v>
      </c>
      <c r="N54" s="180">
        <f t="shared" si="26"/>
        <v>4176509.94</v>
      </c>
      <c r="O54" s="180">
        <f t="shared" si="26"/>
        <v>0</v>
      </c>
      <c r="P54" s="180">
        <f t="shared" si="26"/>
        <v>2242954.9299999997</v>
      </c>
      <c r="Q54" s="180">
        <f t="shared" si="26"/>
        <v>43328</v>
      </c>
      <c r="R54" s="180">
        <f t="shared" si="26"/>
        <v>62154</v>
      </c>
      <c r="S54" s="181">
        <f>SUM(S37:S52)</f>
        <v>15433927.24</v>
      </c>
      <c r="T54" s="181">
        <f>SUM(T37:T52)</f>
        <v>6666454.0200000005</v>
      </c>
      <c r="U54" s="180">
        <f>SUM(U37:U52)</f>
        <v>15433927.24</v>
      </c>
      <c r="V54" s="180">
        <f aca="true" t="shared" si="27" ref="V54:AA54">SUM(V36:V52)</f>
        <v>3044546.1500000004</v>
      </c>
      <c r="W54" s="180">
        <f t="shared" si="27"/>
        <v>1710235.13</v>
      </c>
      <c r="X54" s="180">
        <f t="shared" si="27"/>
        <v>77500</v>
      </c>
      <c r="Y54" s="180">
        <f>SUM(Y36:Y53)</f>
        <v>219054.72</v>
      </c>
      <c r="Z54" s="180">
        <f t="shared" si="27"/>
        <v>1246744.76</v>
      </c>
      <c r="AA54" s="180">
        <f t="shared" si="27"/>
        <v>0</v>
      </c>
      <c r="AB54" s="181">
        <f>SUM(AB37:AB52)</f>
        <v>9135846.48</v>
      </c>
      <c r="AC54" s="181">
        <f>SUM(AC37:AC53)</f>
        <v>6298080.76</v>
      </c>
      <c r="AD54" s="180">
        <f>SUM(AD37:AD52)</f>
        <v>9135846.48</v>
      </c>
      <c r="AE54" s="180">
        <f>SUM(AE37:AE52)</f>
        <v>0</v>
      </c>
      <c r="AF54" s="180">
        <f>SUM(AF36:AF53)</f>
        <v>0</v>
      </c>
      <c r="AG54" s="180">
        <f>SUM(AG37:AG52)</f>
        <v>0</v>
      </c>
      <c r="AH54" s="180">
        <f>SUM(AH36:AH52)</f>
        <v>0</v>
      </c>
      <c r="AI54" s="180">
        <f>SUM(AI36:AI52)</f>
        <v>0</v>
      </c>
      <c r="AJ54" s="180">
        <f>SUM(AJ36:AJ52)</f>
        <v>0</v>
      </c>
      <c r="AK54" s="180">
        <f>SUM(AK36:AK52)</f>
        <v>0</v>
      </c>
      <c r="AL54" s="180">
        <f>SUM(AL36:AL52)</f>
        <v>0</v>
      </c>
      <c r="AM54" s="181">
        <f>SUM(AM37:AM53)</f>
        <v>9135808.48</v>
      </c>
      <c r="AN54" s="181">
        <f>SUM(AN37:AN52)</f>
        <v>0</v>
      </c>
      <c r="AO54" s="181">
        <f>SUM(AO37:AO53)</f>
        <v>20030653.520000003</v>
      </c>
      <c r="AP54" s="181">
        <f>(K54+T54+AC54+AN54)/C54*100</f>
        <v>68.7112047040269</v>
      </c>
      <c r="AQ54" s="152"/>
      <c r="AR54" s="170"/>
      <c r="AS54" s="170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  <c r="IU54" s="152"/>
      <c r="IV54" s="152"/>
    </row>
    <row r="55" spans="1:256" s="17" customFormat="1" ht="10.5" customHeight="1">
      <c r="A55" s="345"/>
      <c r="B55" s="346"/>
      <c r="C55" s="12"/>
      <c r="D55" s="13"/>
      <c r="E55" s="13"/>
      <c r="F55" s="13"/>
      <c r="G55" s="13"/>
      <c r="H55" s="13"/>
      <c r="I55" s="13"/>
      <c r="J55" s="14"/>
      <c r="K55" s="14"/>
      <c r="L55" s="13"/>
      <c r="M55" s="13"/>
      <c r="N55" s="13"/>
      <c r="O55" s="13"/>
      <c r="P55" s="13"/>
      <c r="Q55" s="13"/>
      <c r="R55" s="13"/>
      <c r="S55" s="14"/>
      <c r="T55" s="14"/>
      <c r="U55" s="184"/>
      <c r="V55" s="13"/>
      <c r="W55" s="13"/>
      <c r="X55" s="13"/>
      <c r="Y55" s="13"/>
      <c r="Z55" s="13"/>
      <c r="AA55" s="13"/>
      <c r="AB55" s="14"/>
      <c r="AC55" s="14"/>
      <c r="AD55" s="13"/>
      <c r="AE55" s="13"/>
      <c r="AF55" s="13"/>
      <c r="AG55" s="13"/>
      <c r="AH55" s="13"/>
      <c r="AI55" s="13"/>
      <c r="AJ55" s="16"/>
      <c r="AK55" s="16"/>
      <c r="AL55" s="16"/>
      <c r="AM55" s="14"/>
      <c r="AN55" s="14"/>
      <c r="AO55" s="14"/>
      <c r="AP55" s="14"/>
      <c r="AQ55" s="142"/>
      <c r="AR55" s="158"/>
      <c r="AS55" s="158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  <c r="IU55" s="142"/>
      <c r="IV55" s="142"/>
    </row>
    <row r="56" spans="1:256" s="31" customFormat="1" ht="17.25" customHeight="1">
      <c r="A56" s="187" t="s">
        <v>37</v>
      </c>
      <c r="B56" s="192"/>
      <c r="C56" s="188">
        <f>C33+C54</f>
        <v>134988000</v>
      </c>
      <c r="D56" s="188">
        <f aca="true" t="shared" si="28" ref="D56:AO56">D33+D54</f>
        <v>0</v>
      </c>
      <c r="E56" s="188">
        <f t="shared" si="28"/>
        <v>629135.0800000001</v>
      </c>
      <c r="F56" s="188">
        <f>F33+F54</f>
        <v>7348075.18</v>
      </c>
      <c r="G56" s="188">
        <f t="shared" si="28"/>
        <v>1147764.22</v>
      </c>
      <c r="H56" s="188">
        <f>H33+H54</f>
        <v>7189886.81</v>
      </c>
      <c r="I56" s="188">
        <f t="shared" si="28"/>
        <v>7600332.63</v>
      </c>
      <c r="J56" s="189">
        <f>J33+J54</f>
        <v>111073806.08000001</v>
      </c>
      <c r="K56" s="189">
        <f t="shared" si="28"/>
        <v>23925193.92</v>
      </c>
      <c r="L56" s="188">
        <f>L33+L54</f>
        <v>111073806.08000001</v>
      </c>
      <c r="M56" s="188">
        <f t="shared" si="28"/>
        <v>8605928.72</v>
      </c>
      <c r="N56" s="188">
        <f t="shared" si="28"/>
        <v>7407228.5600000005</v>
      </c>
      <c r="O56" s="188">
        <f t="shared" si="28"/>
        <v>6215866.83</v>
      </c>
      <c r="P56" s="188">
        <f t="shared" si="28"/>
        <v>3888392.2699999996</v>
      </c>
      <c r="Q56" s="188">
        <f t="shared" si="28"/>
        <v>7542203.25</v>
      </c>
      <c r="R56" s="188">
        <f t="shared" si="28"/>
        <v>5145148.32</v>
      </c>
      <c r="S56" s="189">
        <f t="shared" si="28"/>
        <v>72268038.13</v>
      </c>
      <c r="T56" s="189">
        <f t="shared" si="28"/>
        <v>38804767.95</v>
      </c>
      <c r="U56" s="188">
        <f t="shared" si="28"/>
        <v>72268038.13</v>
      </c>
      <c r="V56" s="188">
        <f t="shared" si="28"/>
        <v>8612990.36</v>
      </c>
      <c r="W56" s="188">
        <f>W33+W54</f>
        <v>3585583.04</v>
      </c>
      <c r="X56" s="188">
        <f t="shared" si="28"/>
        <v>4137135.77</v>
      </c>
      <c r="Y56" s="188">
        <f t="shared" si="28"/>
        <v>1316126.85</v>
      </c>
      <c r="Z56" s="188">
        <f t="shared" si="28"/>
        <v>3739607.6100000003</v>
      </c>
      <c r="AA56" s="188">
        <f t="shared" si="28"/>
        <v>0</v>
      </c>
      <c r="AB56" s="189">
        <f t="shared" si="28"/>
        <v>50876594.499999985</v>
      </c>
      <c r="AC56" s="189">
        <f t="shared" si="28"/>
        <v>21391443.630000003</v>
      </c>
      <c r="AD56" s="188">
        <f t="shared" si="28"/>
        <v>50876594.499999985</v>
      </c>
      <c r="AE56" s="188">
        <f t="shared" si="28"/>
        <v>0</v>
      </c>
      <c r="AF56" s="188">
        <f t="shared" si="28"/>
        <v>0</v>
      </c>
      <c r="AG56" s="188">
        <f t="shared" si="28"/>
        <v>0</v>
      </c>
      <c r="AH56" s="188">
        <f>AH33+AH54</f>
        <v>0</v>
      </c>
      <c r="AI56" s="188">
        <f t="shared" si="28"/>
        <v>0</v>
      </c>
      <c r="AJ56" s="188">
        <f t="shared" si="28"/>
        <v>0</v>
      </c>
      <c r="AK56" s="188">
        <f t="shared" si="28"/>
        <v>0</v>
      </c>
      <c r="AL56" s="188">
        <f t="shared" si="28"/>
        <v>0</v>
      </c>
      <c r="AM56" s="189">
        <f t="shared" si="28"/>
        <v>50876556.499999985</v>
      </c>
      <c r="AN56" s="189">
        <f t="shared" si="28"/>
        <v>0</v>
      </c>
      <c r="AO56" s="188">
        <f t="shared" si="28"/>
        <v>84111405.5</v>
      </c>
      <c r="AP56" s="189">
        <f>(K56+T56+AC56+AN56)/C56*100</f>
        <v>62.31769157258423</v>
      </c>
      <c r="AQ56" s="59"/>
      <c r="AR56" s="171"/>
      <c r="AS56" s="171"/>
      <c r="AT56" s="59"/>
      <c r="AU56" s="59"/>
      <c r="AV56" s="64"/>
      <c r="AW56" s="64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</row>
    <row r="57" spans="1:256" s="281" customFormat="1" ht="32.25" customHeight="1">
      <c r="A57" s="338" t="s">
        <v>97</v>
      </c>
      <c r="B57" s="338"/>
      <c r="C57" s="282"/>
      <c r="D57" s="283"/>
      <c r="E57" s="283"/>
      <c r="F57" s="283"/>
      <c r="G57" s="283"/>
      <c r="H57" s="283"/>
      <c r="I57" s="283"/>
      <c r="J57" s="284"/>
      <c r="K57" s="284"/>
      <c r="L57" s="283"/>
      <c r="M57" s="283"/>
      <c r="N57" s="283"/>
      <c r="O57" s="283"/>
      <c r="P57" s="283"/>
      <c r="Q57" s="283"/>
      <c r="R57" s="283"/>
      <c r="S57" s="284"/>
      <c r="T57" s="284"/>
      <c r="U57" s="283"/>
      <c r="V57" s="283"/>
      <c r="W57" s="283"/>
      <c r="X57" s="283"/>
      <c r="Y57" s="283"/>
      <c r="Z57" s="283"/>
      <c r="AA57" s="283"/>
      <c r="AB57" s="284"/>
      <c r="AC57" s="284"/>
      <c r="AD57" s="283"/>
      <c r="AE57" s="283"/>
      <c r="AF57" s="283"/>
      <c r="AG57" s="283"/>
      <c r="AH57" s="283"/>
      <c r="AI57" s="283"/>
      <c r="AJ57" s="283"/>
      <c r="AK57" s="283"/>
      <c r="AL57" s="283"/>
      <c r="AM57" s="284"/>
      <c r="AN57" s="284"/>
      <c r="AO57" s="283"/>
      <c r="AP57" s="283"/>
      <c r="AQ57" s="278"/>
      <c r="AR57" s="279"/>
      <c r="AS57" s="279"/>
      <c r="AT57" s="278"/>
      <c r="AU57" s="278"/>
      <c r="AV57" s="278"/>
      <c r="AW57" s="280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8"/>
      <c r="EA57" s="278"/>
      <c r="EB57" s="278"/>
      <c r="EC57" s="278"/>
      <c r="ED57" s="278"/>
      <c r="EE57" s="278"/>
      <c r="EF57" s="278"/>
      <c r="EG57" s="278"/>
      <c r="EH57" s="278"/>
      <c r="EI57" s="278"/>
      <c r="EJ57" s="278"/>
      <c r="EK57" s="278"/>
      <c r="EL57" s="278"/>
      <c r="EM57" s="278"/>
      <c r="EN57" s="278"/>
      <c r="EO57" s="278"/>
      <c r="EP57" s="278"/>
      <c r="EQ57" s="278"/>
      <c r="ER57" s="278"/>
      <c r="ES57" s="278"/>
      <c r="ET57" s="278"/>
      <c r="EU57" s="278"/>
      <c r="EV57" s="278"/>
      <c r="EW57" s="278"/>
      <c r="EX57" s="278"/>
      <c r="EY57" s="278"/>
      <c r="EZ57" s="278"/>
      <c r="FA57" s="278"/>
      <c r="FB57" s="278"/>
      <c r="FC57" s="278"/>
      <c r="FD57" s="278"/>
      <c r="FE57" s="278"/>
      <c r="FF57" s="278"/>
      <c r="FG57" s="278"/>
      <c r="FH57" s="278"/>
      <c r="FI57" s="278"/>
      <c r="FJ57" s="278"/>
      <c r="FK57" s="278"/>
      <c r="FL57" s="278"/>
      <c r="FM57" s="278"/>
      <c r="FN57" s="278"/>
      <c r="FO57" s="278"/>
      <c r="FP57" s="278"/>
      <c r="FQ57" s="278"/>
      <c r="FR57" s="278"/>
      <c r="FS57" s="278"/>
      <c r="FT57" s="278"/>
      <c r="FU57" s="278"/>
      <c r="FV57" s="278"/>
      <c r="FW57" s="278"/>
      <c r="FX57" s="278"/>
      <c r="FY57" s="278"/>
      <c r="FZ57" s="278"/>
      <c r="GA57" s="278"/>
      <c r="GB57" s="278"/>
      <c r="GC57" s="278"/>
      <c r="GD57" s="278"/>
      <c r="GE57" s="278"/>
      <c r="GF57" s="278"/>
      <c r="GG57" s="278"/>
      <c r="GH57" s="278"/>
      <c r="GI57" s="278"/>
      <c r="GJ57" s="278"/>
      <c r="GK57" s="278"/>
      <c r="GL57" s="278"/>
      <c r="GM57" s="278"/>
      <c r="GN57" s="278"/>
      <c r="GO57" s="278"/>
      <c r="GP57" s="278"/>
      <c r="GQ57" s="278"/>
      <c r="GR57" s="278"/>
      <c r="GS57" s="278"/>
      <c r="GT57" s="278"/>
      <c r="GU57" s="278"/>
      <c r="GV57" s="278"/>
      <c r="GW57" s="278"/>
      <c r="GX57" s="278"/>
      <c r="GY57" s="278"/>
      <c r="GZ57" s="278"/>
      <c r="HA57" s="278"/>
      <c r="HB57" s="278"/>
      <c r="HC57" s="278"/>
      <c r="HD57" s="278"/>
      <c r="HE57" s="278"/>
      <c r="HF57" s="278"/>
      <c r="HG57" s="278"/>
      <c r="HH57" s="278"/>
      <c r="HI57" s="278"/>
      <c r="HJ57" s="278"/>
      <c r="HK57" s="278"/>
      <c r="HL57" s="278"/>
      <c r="HM57" s="278"/>
      <c r="HN57" s="278"/>
      <c r="HO57" s="278"/>
      <c r="HP57" s="278"/>
      <c r="HQ57" s="278"/>
      <c r="HR57" s="278"/>
      <c r="HS57" s="278"/>
      <c r="HT57" s="278"/>
      <c r="HU57" s="278"/>
      <c r="HV57" s="278"/>
      <c r="HW57" s="278"/>
      <c r="HX57" s="278"/>
      <c r="HY57" s="278"/>
      <c r="HZ57" s="278"/>
      <c r="IA57" s="278"/>
      <c r="IB57" s="278"/>
      <c r="IC57" s="278"/>
      <c r="ID57" s="278"/>
      <c r="IE57" s="278"/>
      <c r="IF57" s="278"/>
      <c r="IG57" s="278"/>
      <c r="IH57" s="278"/>
      <c r="II57" s="278"/>
      <c r="IJ57" s="278"/>
      <c r="IK57" s="278"/>
      <c r="IL57" s="278"/>
      <c r="IM57" s="278"/>
      <c r="IN57" s="278"/>
      <c r="IO57" s="278"/>
      <c r="IP57" s="278"/>
      <c r="IQ57" s="278"/>
      <c r="IR57" s="278"/>
      <c r="IS57" s="278"/>
      <c r="IT57" s="278"/>
      <c r="IU57" s="278"/>
      <c r="IV57" s="278"/>
    </row>
    <row r="58" spans="1:256" s="33" customFormat="1" ht="18">
      <c r="A58" s="339" t="s">
        <v>100</v>
      </c>
      <c r="B58" s="339"/>
      <c r="C58" s="32"/>
      <c r="J58" s="34"/>
      <c r="K58" s="34"/>
      <c r="S58" s="34"/>
      <c r="T58" s="34"/>
      <c r="U58" s="146"/>
      <c r="V58" s="35"/>
      <c r="Z58" s="35"/>
      <c r="AB58" s="34"/>
      <c r="AC58" s="34"/>
      <c r="AE58" s="36"/>
      <c r="AF58" s="36"/>
      <c r="AI58" s="35"/>
      <c r="AM58" s="34"/>
      <c r="AN58" s="34"/>
      <c r="AQ58" s="145"/>
      <c r="AR58" s="172"/>
      <c r="AS58" s="172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  <c r="IR58" s="145"/>
      <c r="IS58" s="145"/>
      <c r="IT58" s="145"/>
      <c r="IU58" s="145"/>
      <c r="IV58" s="145"/>
    </row>
    <row r="59" spans="1:256" s="195" customFormat="1" ht="33.75" customHeight="1">
      <c r="A59" s="202" t="s">
        <v>71</v>
      </c>
      <c r="B59" s="193">
        <v>214</v>
      </c>
      <c r="C59" s="194">
        <f>3600000-C60</f>
        <v>3475650</v>
      </c>
      <c r="E59" s="196"/>
      <c r="F59" s="196">
        <f>71253+61437+67209.13</f>
        <v>199899.13</v>
      </c>
      <c r="G59" s="196"/>
      <c r="H59" s="196"/>
      <c r="I59" s="196"/>
      <c r="J59" s="197">
        <f>C59-SUM(D59:I59)</f>
        <v>3275750.87</v>
      </c>
      <c r="K59" s="197">
        <f>SUM(D59:I59)</f>
        <v>199899.13</v>
      </c>
      <c r="L59" s="196">
        <f>C59-K59</f>
        <v>3275750.87</v>
      </c>
      <c r="M59" s="196"/>
      <c r="N59" s="196">
        <f>75000+75000+75000+60000</f>
        <v>285000</v>
      </c>
      <c r="O59" s="196">
        <f>70000</f>
        <v>70000</v>
      </c>
      <c r="P59" s="196">
        <f>75000+60000+100000</f>
        <v>235000</v>
      </c>
      <c r="Q59" s="196">
        <f>75000</f>
        <v>75000</v>
      </c>
      <c r="R59" s="196">
        <f>100000+450000+182000+75000+75000+100000+60000+75000</f>
        <v>1117000</v>
      </c>
      <c r="S59" s="197">
        <f>L59-SUM(M59:R59)</f>
        <v>1493750.87</v>
      </c>
      <c r="T59" s="197">
        <f>SUM(M59:R59)</f>
        <v>1782000</v>
      </c>
      <c r="U59" s="198">
        <f>L59-T59</f>
        <v>1493750.87</v>
      </c>
      <c r="V59" s="196"/>
      <c r="W59" s="196"/>
      <c r="X59" s="196"/>
      <c r="Y59" s="196"/>
      <c r="Z59" s="196">
        <f>82405+2051</f>
        <v>84456</v>
      </c>
      <c r="AA59" s="196"/>
      <c r="AB59" s="197">
        <f>U59-SUM(V59:AA59)</f>
        <v>1409294.87</v>
      </c>
      <c r="AC59" s="197">
        <f>SUM(V59:AA59)</f>
        <v>84456</v>
      </c>
      <c r="AD59" s="196">
        <f>U59-AC59</f>
        <v>1409294.87</v>
      </c>
      <c r="AE59" s="196"/>
      <c r="AF59" s="196"/>
      <c r="AG59" s="196"/>
      <c r="AH59" s="196"/>
      <c r="AI59" s="196"/>
      <c r="AJ59" s="196"/>
      <c r="AK59" s="196"/>
      <c r="AL59" s="196"/>
      <c r="AM59" s="197">
        <f>AD59-SUM(AE59:AL59)</f>
        <v>1409294.87</v>
      </c>
      <c r="AN59" s="197">
        <f>SUM(AE59:AK59)</f>
        <v>0</v>
      </c>
      <c r="AO59" s="196">
        <f>K59+T59+AC59+AN59</f>
        <v>2066355.13</v>
      </c>
      <c r="AP59" s="199">
        <f>(K59+T59+AC59+AN59)/C59*100</f>
        <v>59.452336397508375</v>
      </c>
      <c r="AQ59" s="200"/>
      <c r="AR59" s="201"/>
      <c r="AS59" s="201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195" customFormat="1" ht="21.75" customHeight="1">
      <c r="A60" s="202" t="s">
        <v>76</v>
      </c>
      <c r="B60" s="193">
        <v>222</v>
      </c>
      <c r="C60" s="194">
        <f>49350+75000</f>
        <v>124350</v>
      </c>
      <c r="F60" s="196">
        <v>49350</v>
      </c>
      <c r="G60" s="196"/>
      <c r="H60" s="196"/>
      <c r="I60" s="196"/>
      <c r="J60" s="197">
        <f>C60-SUM(D60:I60)</f>
        <v>75000</v>
      </c>
      <c r="K60" s="197">
        <f>SUM(D60:I60)</f>
        <v>49350</v>
      </c>
      <c r="L60" s="196">
        <f>C60-K60</f>
        <v>75000</v>
      </c>
      <c r="M60" s="196"/>
      <c r="N60" s="196">
        <f>75000</f>
        <v>75000</v>
      </c>
      <c r="O60" s="196"/>
      <c r="P60" s="196"/>
      <c r="Q60" s="196"/>
      <c r="R60" s="196"/>
      <c r="S60" s="197">
        <f>L60-SUM(M60:R60)</f>
        <v>0</v>
      </c>
      <c r="T60" s="197">
        <f>SUM(M60:R60)</f>
        <v>75000</v>
      </c>
      <c r="U60" s="198">
        <f>L60-T60</f>
        <v>0</v>
      </c>
      <c r="V60" s="196"/>
      <c r="W60" s="196"/>
      <c r="X60" s="196"/>
      <c r="Y60" s="196"/>
      <c r="Z60" s="196">
        <v>28798</v>
      </c>
      <c r="AA60" s="196"/>
      <c r="AB60" s="197">
        <f>U60-SUM(V60:AA60)</f>
        <v>-28798</v>
      </c>
      <c r="AC60" s="197">
        <f>SUM(V60:AA60)</f>
        <v>28798</v>
      </c>
      <c r="AD60" s="196">
        <f>U60-AC60</f>
        <v>-28798</v>
      </c>
      <c r="AE60" s="196"/>
      <c r="AF60" s="196"/>
      <c r="AG60" s="196"/>
      <c r="AH60" s="196"/>
      <c r="AI60" s="196"/>
      <c r="AJ60" s="196"/>
      <c r="AK60" s="196"/>
      <c r="AL60" s="196"/>
      <c r="AM60" s="197">
        <f>AD60-SUM(AE60:AL60)</f>
        <v>-28798</v>
      </c>
      <c r="AN60" s="197">
        <f>SUM(AE60:AK60)</f>
        <v>0</v>
      </c>
      <c r="AO60" s="196">
        <f>K60+T60+AC60+AN60</f>
        <v>153148</v>
      </c>
      <c r="AQ60" s="200"/>
      <c r="AR60" s="201"/>
      <c r="AS60" s="201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41" customFormat="1" ht="19.5" customHeight="1">
      <c r="A61" s="38" t="s">
        <v>21</v>
      </c>
      <c r="B61" s="37"/>
      <c r="C61" s="39">
        <f aca="true" t="shared" si="29" ref="C61:AP61">SUM(C59:C60)</f>
        <v>3600000</v>
      </c>
      <c r="D61" s="39">
        <f t="shared" si="29"/>
        <v>0</v>
      </c>
      <c r="E61" s="39">
        <f t="shared" si="29"/>
        <v>0</v>
      </c>
      <c r="F61" s="39">
        <f t="shared" si="29"/>
        <v>249249.13</v>
      </c>
      <c r="G61" s="39">
        <f t="shared" si="29"/>
        <v>0</v>
      </c>
      <c r="H61" s="39">
        <f t="shared" si="29"/>
        <v>0</v>
      </c>
      <c r="I61" s="39">
        <f t="shared" si="29"/>
        <v>0</v>
      </c>
      <c r="J61" s="40">
        <f t="shared" si="29"/>
        <v>3350750.87</v>
      </c>
      <c r="K61" s="40">
        <f t="shared" si="29"/>
        <v>249249.13</v>
      </c>
      <c r="L61" s="39">
        <f t="shared" si="29"/>
        <v>3350750.87</v>
      </c>
      <c r="M61" s="39">
        <f t="shared" si="29"/>
        <v>0</v>
      </c>
      <c r="N61" s="39">
        <f t="shared" si="29"/>
        <v>360000</v>
      </c>
      <c r="O61" s="39">
        <f t="shared" si="29"/>
        <v>70000</v>
      </c>
      <c r="P61" s="39">
        <f t="shared" si="29"/>
        <v>235000</v>
      </c>
      <c r="Q61" s="39">
        <f t="shared" si="29"/>
        <v>75000</v>
      </c>
      <c r="R61" s="39">
        <f t="shared" si="29"/>
        <v>1117000</v>
      </c>
      <c r="S61" s="40">
        <f t="shared" si="29"/>
        <v>1493750.87</v>
      </c>
      <c r="T61" s="40">
        <f t="shared" si="29"/>
        <v>1857000</v>
      </c>
      <c r="U61" s="39">
        <f t="shared" si="29"/>
        <v>1493750.87</v>
      </c>
      <c r="V61" s="39">
        <f t="shared" si="29"/>
        <v>0</v>
      </c>
      <c r="W61" s="39">
        <f t="shared" si="29"/>
        <v>0</v>
      </c>
      <c r="X61" s="39">
        <f t="shared" si="29"/>
        <v>0</v>
      </c>
      <c r="Y61" s="39">
        <f t="shared" si="29"/>
        <v>0</v>
      </c>
      <c r="Z61" s="39">
        <f t="shared" si="29"/>
        <v>113254</v>
      </c>
      <c r="AA61" s="39">
        <f t="shared" si="29"/>
        <v>0</v>
      </c>
      <c r="AB61" s="40">
        <f t="shared" si="29"/>
        <v>1380496.87</v>
      </c>
      <c r="AC61" s="40">
        <f t="shared" si="29"/>
        <v>113254</v>
      </c>
      <c r="AD61" s="39">
        <f t="shared" si="29"/>
        <v>1380496.87</v>
      </c>
      <c r="AE61" s="39">
        <f t="shared" si="29"/>
        <v>0</v>
      </c>
      <c r="AF61" s="39">
        <f t="shared" si="29"/>
        <v>0</v>
      </c>
      <c r="AG61" s="39">
        <f t="shared" si="29"/>
        <v>0</v>
      </c>
      <c r="AH61" s="39">
        <f t="shared" si="29"/>
        <v>0</v>
      </c>
      <c r="AI61" s="39">
        <f t="shared" si="29"/>
        <v>0</v>
      </c>
      <c r="AJ61" s="39">
        <f t="shared" si="29"/>
        <v>0</v>
      </c>
      <c r="AK61" s="39">
        <f t="shared" si="29"/>
        <v>0</v>
      </c>
      <c r="AL61" s="39">
        <f t="shared" si="29"/>
        <v>0</v>
      </c>
      <c r="AM61" s="40">
        <f t="shared" si="29"/>
        <v>1380496.87</v>
      </c>
      <c r="AN61" s="40">
        <f t="shared" si="29"/>
        <v>0</v>
      </c>
      <c r="AO61" s="39">
        <f t="shared" si="29"/>
        <v>2219503.13</v>
      </c>
      <c r="AP61" s="39">
        <f t="shared" si="29"/>
        <v>59.452336397508375</v>
      </c>
      <c r="AQ61" s="153"/>
      <c r="AR61" s="155"/>
      <c r="AS61" s="155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</row>
    <row r="62" spans="1:256" s="274" customFormat="1" ht="23.25" customHeight="1">
      <c r="A62" s="340" t="s">
        <v>102</v>
      </c>
      <c r="B62" s="340"/>
      <c r="C62" s="270"/>
      <c r="D62" s="270"/>
      <c r="E62" s="270"/>
      <c r="F62" s="270"/>
      <c r="G62" s="270"/>
      <c r="H62" s="270"/>
      <c r="I62" s="270"/>
      <c r="J62" s="271"/>
      <c r="K62" s="271"/>
      <c r="L62" s="270"/>
      <c r="M62" s="270"/>
      <c r="N62" s="270"/>
      <c r="O62" s="270"/>
      <c r="P62" s="270"/>
      <c r="Q62" s="270"/>
      <c r="R62" s="270"/>
      <c r="S62" s="271"/>
      <c r="T62" s="271"/>
      <c r="U62" s="270"/>
      <c r="V62" s="270"/>
      <c r="W62" s="270"/>
      <c r="X62" s="270"/>
      <c r="Y62" s="270"/>
      <c r="Z62" s="270"/>
      <c r="AA62" s="270"/>
      <c r="AB62" s="271"/>
      <c r="AC62" s="271"/>
      <c r="AD62" s="270"/>
      <c r="AE62" s="270"/>
      <c r="AF62" s="270"/>
      <c r="AG62" s="270"/>
      <c r="AH62" s="270"/>
      <c r="AI62" s="270"/>
      <c r="AJ62" s="270"/>
      <c r="AK62" s="270"/>
      <c r="AL62" s="270"/>
      <c r="AM62" s="271"/>
      <c r="AN62" s="271"/>
      <c r="AO62" s="270"/>
      <c r="AP62" s="270"/>
      <c r="AQ62" s="272"/>
      <c r="AR62" s="273"/>
      <c r="AS62" s="273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  <c r="HD62" s="272"/>
      <c r="HE62" s="272"/>
      <c r="HF62" s="272"/>
      <c r="HG62" s="272"/>
      <c r="HH62" s="272"/>
      <c r="HI62" s="272"/>
      <c r="HJ62" s="272"/>
      <c r="HK62" s="272"/>
      <c r="HL62" s="272"/>
      <c r="HM62" s="272"/>
      <c r="HN62" s="272"/>
      <c r="HO62" s="272"/>
      <c r="HP62" s="272"/>
      <c r="HQ62" s="272"/>
      <c r="HR62" s="272"/>
      <c r="HS62" s="272"/>
      <c r="HT62" s="272"/>
      <c r="HU62" s="272"/>
      <c r="HV62" s="272"/>
      <c r="HW62" s="272"/>
      <c r="HX62" s="272"/>
      <c r="HY62" s="272"/>
      <c r="HZ62" s="272"/>
      <c r="IA62" s="272"/>
      <c r="IB62" s="272"/>
      <c r="IC62" s="272"/>
      <c r="ID62" s="272"/>
      <c r="IE62" s="272"/>
      <c r="IF62" s="272"/>
      <c r="IG62" s="272"/>
      <c r="IH62" s="272"/>
      <c r="II62" s="272"/>
      <c r="IJ62" s="272"/>
      <c r="IK62" s="272"/>
      <c r="IL62" s="272"/>
      <c r="IM62" s="272"/>
      <c r="IN62" s="272"/>
      <c r="IO62" s="272"/>
      <c r="IP62" s="272"/>
      <c r="IQ62" s="272"/>
      <c r="IR62" s="272"/>
      <c r="IS62" s="272"/>
      <c r="IT62" s="272"/>
      <c r="IU62" s="272"/>
      <c r="IV62" s="272"/>
    </row>
    <row r="63" spans="1:256" s="208" customFormat="1" ht="17.25" customHeight="1">
      <c r="A63" s="203" t="s">
        <v>23</v>
      </c>
      <c r="B63" s="204">
        <v>212</v>
      </c>
      <c r="C63" s="205">
        <v>1030200</v>
      </c>
      <c r="D63" s="205"/>
      <c r="E63" s="205">
        <v>84141.18</v>
      </c>
      <c r="F63" s="205"/>
      <c r="G63" s="205">
        <v>95890.91</v>
      </c>
      <c r="H63" s="205"/>
      <c r="I63" s="205">
        <v>88800</v>
      </c>
      <c r="J63" s="206">
        <f>C63-SUM(D63:I63)</f>
        <v>761367.91</v>
      </c>
      <c r="K63" s="206">
        <f>SUM(D63:I63)</f>
        <v>268832.08999999997</v>
      </c>
      <c r="L63" s="205">
        <f>C63-K63</f>
        <v>761367.91</v>
      </c>
      <c r="M63" s="205"/>
      <c r="N63" s="205">
        <v>88800</v>
      </c>
      <c r="O63" s="205"/>
      <c r="P63" s="205">
        <v>88800</v>
      </c>
      <c r="Q63" s="205"/>
      <c r="R63" s="205">
        <v>88800</v>
      </c>
      <c r="S63" s="206">
        <f>L63-SUM(M63:R63)</f>
        <v>494967.91000000003</v>
      </c>
      <c r="T63" s="206">
        <f>SUM(M63:R63)</f>
        <v>266400</v>
      </c>
      <c r="U63" s="205">
        <f>L63-T63</f>
        <v>494967.91000000003</v>
      </c>
      <c r="V63" s="205"/>
      <c r="W63" s="205">
        <v>86400</v>
      </c>
      <c r="X63" s="205"/>
      <c r="Y63" s="205"/>
      <c r="Z63" s="205"/>
      <c r="AA63" s="205"/>
      <c r="AB63" s="206">
        <f>U63-SUM(V63:AA63)</f>
        <v>408567.91000000003</v>
      </c>
      <c r="AC63" s="206">
        <f>SUM(V63:AA63)</f>
        <v>86400</v>
      </c>
      <c r="AD63" s="205">
        <f>U63-AC63</f>
        <v>408567.91000000003</v>
      </c>
      <c r="AE63" s="207"/>
      <c r="AF63" s="207"/>
      <c r="AG63" s="207"/>
      <c r="AH63" s="207"/>
      <c r="AI63" s="207"/>
      <c r="AJ63" s="207"/>
      <c r="AK63" s="207"/>
      <c r="AL63" s="207"/>
      <c r="AM63" s="206">
        <f>AD63-SUM(AE63:AL63)</f>
        <v>408567.91000000003</v>
      </c>
      <c r="AN63" s="206">
        <f>SUM(AE63:AK63)</f>
        <v>0</v>
      </c>
      <c r="AO63" s="205">
        <f>K63+T63+AC63+AN63</f>
        <v>621632.09</v>
      </c>
      <c r="AP63" s="205">
        <f>(K63+T63+AC63+AN63)/C63*100</f>
        <v>60.3409134148709</v>
      </c>
      <c r="AQ63" s="200"/>
      <c r="AR63" s="201"/>
      <c r="AS63" s="201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77" customFormat="1" ht="23.25" customHeight="1">
      <c r="A64" s="332" t="s">
        <v>128</v>
      </c>
      <c r="B64" s="332"/>
      <c r="C64" s="275"/>
      <c r="D64" s="275"/>
      <c r="E64" s="275"/>
      <c r="F64" s="275"/>
      <c r="G64" s="275"/>
      <c r="H64" s="275"/>
      <c r="I64" s="275"/>
      <c r="J64" s="276"/>
      <c r="K64" s="276"/>
      <c r="L64" s="275"/>
      <c r="M64" s="275"/>
      <c r="N64" s="275"/>
      <c r="O64" s="275"/>
      <c r="P64" s="275"/>
      <c r="Q64" s="275"/>
      <c r="R64" s="275"/>
      <c r="S64" s="276"/>
      <c r="T64" s="276"/>
      <c r="U64" s="275"/>
      <c r="V64" s="275"/>
      <c r="W64" s="275"/>
      <c r="X64" s="275"/>
      <c r="Y64" s="275"/>
      <c r="Z64" s="275"/>
      <c r="AA64" s="275"/>
      <c r="AB64" s="276"/>
      <c r="AC64" s="276"/>
      <c r="AD64" s="275"/>
      <c r="AE64" s="275"/>
      <c r="AF64" s="275"/>
      <c r="AG64" s="275"/>
      <c r="AH64" s="275"/>
      <c r="AI64" s="275"/>
      <c r="AJ64" s="275"/>
      <c r="AK64" s="275"/>
      <c r="AL64" s="275"/>
      <c r="AM64" s="276"/>
      <c r="AN64" s="276"/>
      <c r="AO64" s="275"/>
      <c r="AP64" s="275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  <c r="GN64" s="272"/>
      <c r="GO64" s="272"/>
      <c r="GP64" s="272"/>
      <c r="GQ64" s="272"/>
      <c r="GR64" s="272"/>
      <c r="GS64" s="272"/>
      <c r="GT64" s="272"/>
      <c r="GU64" s="272"/>
      <c r="GV64" s="272"/>
      <c r="GW64" s="272"/>
      <c r="GX64" s="272"/>
      <c r="GY64" s="272"/>
      <c r="GZ64" s="272"/>
      <c r="HA64" s="272"/>
      <c r="HB64" s="272"/>
      <c r="HC64" s="272"/>
      <c r="HD64" s="272"/>
      <c r="HE64" s="272"/>
      <c r="HF64" s="272"/>
      <c r="HG64" s="272"/>
      <c r="HH64" s="272"/>
      <c r="HI64" s="272"/>
      <c r="HJ64" s="272"/>
      <c r="HK64" s="272"/>
      <c r="HL64" s="272"/>
      <c r="HM64" s="272"/>
      <c r="HN64" s="272"/>
      <c r="HO64" s="272"/>
      <c r="HP64" s="272"/>
      <c r="HQ64" s="272"/>
      <c r="HR64" s="272"/>
      <c r="HS64" s="272"/>
      <c r="HT64" s="272"/>
      <c r="HU64" s="272"/>
      <c r="HV64" s="272"/>
      <c r="HW64" s="272"/>
      <c r="HX64" s="272"/>
      <c r="HY64" s="272"/>
      <c r="HZ64" s="272"/>
      <c r="IA64" s="272"/>
      <c r="IB64" s="272"/>
      <c r="IC64" s="272"/>
      <c r="ID64" s="272"/>
      <c r="IE64" s="272"/>
      <c r="IF64" s="272"/>
      <c r="IG64" s="272"/>
      <c r="IH64" s="272"/>
      <c r="II64" s="272"/>
      <c r="IJ64" s="272"/>
      <c r="IK64" s="272"/>
      <c r="IL64" s="272"/>
      <c r="IM64" s="272"/>
      <c r="IN64" s="272"/>
      <c r="IO64" s="272"/>
      <c r="IP64" s="272"/>
      <c r="IQ64" s="272"/>
      <c r="IR64" s="272"/>
      <c r="IS64" s="272"/>
      <c r="IT64" s="272"/>
      <c r="IU64" s="272"/>
      <c r="IV64" s="272"/>
    </row>
    <row r="65" spans="1:256" s="215" customFormat="1" ht="31.5">
      <c r="A65" s="269" t="s">
        <v>96</v>
      </c>
      <c r="B65" s="211">
        <v>212</v>
      </c>
      <c r="C65" s="209"/>
      <c r="D65" s="209"/>
      <c r="E65" s="209"/>
      <c r="F65" s="209"/>
      <c r="G65" s="209"/>
      <c r="H65" s="209"/>
      <c r="I65" s="209"/>
      <c r="J65" s="210">
        <f>C65-SUM(D65:I65)</f>
        <v>0</v>
      </c>
      <c r="K65" s="210">
        <f>SUM(D65:I65)</f>
        <v>0</v>
      </c>
      <c r="L65" s="209">
        <f>C65-K65</f>
        <v>0</v>
      </c>
      <c r="M65" s="209"/>
      <c r="N65" s="209"/>
      <c r="O65" s="209"/>
      <c r="P65" s="209"/>
      <c r="Q65" s="209"/>
      <c r="R65" s="209"/>
      <c r="S65" s="210">
        <f>L65-SUM(M65:R65)</f>
        <v>0</v>
      </c>
      <c r="T65" s="210">
        <f>SUM(M65:R65)</f>
        <v>0</v>
      </c>
      <c r="U65" s="209">
        <f>L65-T65</f>
        <v>0</v>
      </c>
      <c r="V65" s="209"/>
      <c r="W65" s="209"/>
      <c r="X65" s="209"/>
      <c r="Y65" s="209"/>
      <c r="Z65" s="209"/>
      <c r="AA65" s="209"/>
      <c r="AB65" s="210">
        <f>U65-SUM(V65:AA65)</f>
        <v>0</v>
      </c>
      <c r="AC65" s="210">
        <f>SUM(V65:AA65)</f>
        <v>0</v>
      </c>
      <c r="AD65" s="209">
        <f>U65-AC65</f>
        <v>0</v>
      </c>
      <c r="AE65" s="268"/>
      <c r="AF65" s="268"/>
      <c r="AG65" s="268"/>
      <c r="AH65" s="268"/>
      <c r="AI65" s="268"/>
      <c r="AJ65" s="268"/>
      <c r="AK65" s="268"/>
      <c r="AL65" s="268"/>
      <c r="AM65" s="210">
        <f>AD65-SUM(AE65:AL65)</f>
        <v>0</v>
      </c>
      <c r="AN65" s="210">
        <f>SUM(AG65:AL65)</f>
        <v>0</v>
      </c>
      <c r="AO65" s="209">
        <f>K65+T65+AC65+AN65</f>
        <v>0</v>
      </c>
      <c r="AP65" s="209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15" customFormat="1" ht="31.5">
      <c r="A66" s="269" t="s">
        <v>117</v>
      </c>
      <c r="B66" s="211">
        <v>214</v>
      </c>
      <c r="C66" s="209"/>
      <c r="D66" s="209"/>
      <c r="E66" s="209"/>
      <c r="F66" s="209"/>
      <c r="G66" s="209"/>
      <c r="H66" s="209"/>
      <c r="I66" s="209"/>
      <c r="J66" s="210">
        <f>C66-SUM(D66:I66)</f>
        <v>0</v>
      </c>
      <c r="K66" s="210">
        <f>SUM(D66:I66)</f>
        <v>0</v>
      </c>
      <c r="L66" s="209">
        <f>C66-K66</f>
        <v>0</v>
      </c>
      <c r="M66" s="209"/>
      <c r="N66" s="209"/>
      <c r="O66" s="209"/>
      <c r="P66" s="209"/>
      <c r="Q66" s="209"/>
      <c r="R66" s="209"/>
      <c r="S66" s="210">
        <f>L66-SUM(M66:R66)</f>
        <v>0</v>
      </c>
      <c r="T66" s="210">
        <f>SUM(M66:R66)</f>
        <v>0</v>
      </c>
      <c r="U66" s="209">
        <f>L66-T66</f>
        <v>0</v>
      </c>
      <c r="V66" s="209"/>
      <c r="W66" s="209"/>
      <c r="X66" s="209"/>
      <c r="Y66" s="209"/>
      <c r="Z66" s="209"/>
      <c r="AA66" s="209"/>
      <c r="AB66" s="210">
        <f>U66-SUM(V66:AA66)</f>
        <v>0</v>
      </c>
      <c r="AC66" s="210">
        <f>SUM(V66:AA66)</f>
        <v>0</v>
      </c>
      <c r="AD66" s="209">
        <f>U66-AC66</f>
        <v>0</v>
      </c>
      <c r="AE66" s="268"/>
      <c r="AF66" s="268"/>
      <c r="AG66" s="268"/>
      <c r="AH66" s="268"/>
      <c r="AI66" s="268"/>
      <c r="AJ66" s="268"/>
      <c r="AK66" s="268"/>
      <c r="AL66" s="268"/>
      <c r="AM66" s="210">
        <f>AD66-SUM(AE66:AL66)</f>
        <v>0</v>
      </c>
      <c r="AN66" s="210">
        <f>SUM(AG66:AL66)</f>
        <v>0</v>
      </c>
      <c r="AO66" s="209">
        <f>K66+T66+AC66+AN66</f>
        <v>0</v>
      </c>
      <c r="AP66" s="209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15" customFormat="1" ht="43.5" customHeight="1">
      <c r="A67" s="269" t="s">
        <v>75</v>
      </c>
      <c r="B67" s="211">
        <v>265</v>
      </c>
      <c r="C67" s="212">
        <f>194120+55</f>
        <v>194175</v>
      </c>
      <c r="D67" s="212"/>
      <c r="E67" s="212"/>
      <c r="F67" s="212"/>
      <c r="G67" s="212"/>
      <c r="H67" s="212"/>
      <c r="I67" s="212">
        <f>143020+51097.6</f>
        <v>194117.6</v>
      </c>
      <c r="J67" s="213">
        <f>C67-SUM(D67:I67)</f>
        <v>57.39999999999418</v>
      </c>
      <c r="K67" s="213">
        <f>SUM(D67:I67)</f>
        <v>194117.6</v>
      </c>
      <c r="L67" s="212">
        <f>C67-K67</f>
        <v>57.39999999999418</v>
      </c>
      <c r="M67" s="212"/>
      <c r="N67" s="212"/>
      <c r="O67" s="212"/>
      <c r="P67" s="212"/>
      <c r="Q67" s="212"/>
      <c r="R67" s="212"/>
      <c r="S67" s="213">
        <f>L67-SUM(M67:R67)</f>
        <v>57.39999999999418</v>
      </c>
      <c r="T67" s="213">
        <f>SUM(M67:R67)</f>
        <v>0</v>
      </c>
      <c r="U67" s="212">
        <f>L67-T67</f>
        <v>57.39999999999418</v>
      </c>
      <c r="V67" s="212"/>
      <c r="W67" s="212"/>
      <c r="X67" s="212"/>
      <c r="Y67" s="212"/>
      <c r="Z67" s="212"/>
      <c r="AA67" s="212"/>
      <c r="AB67" s="213">
        <f>U67-SUM(V67:AA67)</f>
        <v>57.39999999999418</v>
      </c>
      <c r="AC67" s="213">
        <f>SUM(V67:AA67)</f>
        <v>0</v>
      </c>
      <c r="AD67" s="212">
        <f>U67-AC67</f>
        <v>57.39999999999418</v>
      </c>
      <c r="AE67" s="214"/>
      <c r="AF67" s="214"/>
      <c r="AG67" s="214"/>
      <c r="AH67" s="214"/>
      <c r="AI67" s="214"/>
      <c r="AJ67" s="214"/>
      <c r="AK67" s="214"/>
      <c r="AL67" s="214"/>
      <c r="AM67" s="213">
        <f>AD67-SUM(AE67:AL67)</f>
        <v>57.39999999999418</v>
      </c>
      <c r="AN67" s="213">
        <f>SUM(AG67:AL67)</f>
        <v>0</v>
      </c>
      <c r="AO67" s="212">
        <f>K67+T67+AC67+AN67</f>
        <v>194117.6</v>
      </c>
      <c r="AP67" s="212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42" customFormat="1" ht="21" customHeight="1">
      <c r="A68" s="190" t="s">
        <v>24</v>
      </c>
      <c r="B68" s="190"/>
      <c r="C68" s="190">
        <f>C56+C61+C63+C67+C65+C66</f>
        <v>139812375</v>
      </c>
      <c r="D68" s="190">
        <f>D56+D61+D63+D67</f>
        <v>0</v>
      </c>
      <c r="E68" s="190">
        <f>E56+E61+E63+E67</f>
        <v>713276.26</v>
      </c>
      <c r="F68" s="190">
        <f>F56+F61+F63+F67</f>
        <v>7597324.31</v>
      </c>
      <c r="G68" s="190">
        <f>G56+G61+G63+G67</f>
        <v>1243655.13</v>
      </c>
      <c r="H68" s="190">
        <f>H56+H61+H63+H67</f>
        <v>7189886.81</v>
      </c>
      <c r="I68" s="190">
        <f>I56+I66</f>
        <v>7600332.63</v>
      </c>
      <c r="J68" s="190">
        <f>J56+J61+J63+J67</f>
        <v>115185982.26000002</v>
      </c>
      <c r="K68" s="190">
        <f>K56+K61+K63+K67</f>
        <v>24637392.740000002</v>
      </c>
      <c r="L68" s="190">
        <f>L56+L61+L63+L67</f>
        <v>115185982.26000002</v>
      </c>
      <c r="M68" s="190">
        <f>M56+M61+M63+M67</f>
        <v>8605928.72</v>
      </c>
      <c r="N68" s="190">
        <f>N56+N61+N63+N67</f>
        <v>7856028.5600000005</v>
      </c>
      <c r="O68" s="190">
        <f>O56+O61+O63+O67+O65+O66</f>
        <v>6285866.83</v>
      </c>
      <c r="P68" s="190">
        <f aca="true" t="shared" si="30" ref="P68:AI68">P56+P61+P63+P67</f>
        <v>4212192.27</v>
      </c>
      <c r="Q68" s="190">
        <f t="shared" si="30"/>
        <v>7617203.25</v>
      </c>
      <c r="R68" s="190">
        <f t="shared" si="30"/>
        <v>6350948.32</v>
      </c>
      <c r="S68" s="190">
        <f t="shared" si="30"/>
        <v>74256814.31</v>
      </c>
      <c r="T68" s="190">
        <f t="shared" si="30"/>
        <v>40928167.95</v>
      </c>
      <c r="U68" s="191">
        <f t="shared" si="30"/>
        <v>74256814.31</v>
      </c>
      <c r="V68" s="190">
        <f t="shared" si="30"/>
        <v>8612990.36</v>
      </c>
      <c r="W68" s="190">
        <f t="shared" si="30"/>
        <v>3671983.04</v>
      </c>
      <c r="X68" s="190">
        <f t="shared" si="30"/>
        <v>4137135.77</v>
      </c>
      <c r="Y68" s="190">
        <f t="shared" si="30"/>
        <v>1316126.85</v>
      </c>
      <c r="Z68" s="190">
        <f t="shared" si="30"/>
        <v>3852861.6100000003</v>
      </c>
      <c r="AA68" s="190">
        <f t="shared" si="30"/>
        <v>0</v>
      </c>
      <c r="AB68" s="190">
        <f t="shared" si="30"/>
        <v>52665716.67999998</v>
      </c>
      <c r="AC68" s="190">
        <f t="shared" si="30"/>
        <v>21591097.630000003</v>
      </c>
      <c r="AD68" s="190">
        <f t="shared" si="30"/>
        <v>52665716.67999998</v>
      </c>
      <c r="AE68" s="190">
        <f t="shared" si="30"/>
        <v>0</v>
      </c>
      <c r="AF68" s="190">
        <f t="shared" si="30"/>
        <v>0</v>
      </c>
      <c r="AG68" s="190">
        <f t="shared" si="30"/>
        <v>0</v>
      </c>
      <c r="AH68" s="190">
        <f t="shared" si="30"/>
        <v>0</v>
      </c>
      <c r="AI68" s="190">
        <f t="shared" si="30"/>
        <v>0</v>
      </c>
      <c r="AJ68" s="190">
        <f>AJ56+AJ61+AJ63+AJ67+AJ65+AJ66</f>
        <v>0</v>
      </c>
      <c r="AK68" s="190">
        <f>AK56+AK61+AK63+AK67</f>
        <v>0</v>
      </c>
      <c r="AL68" s="190">
        <f>AL56+AL61+AL63+AL67</f>
        <v>0</v>
      </c>
      <c r="AM68" s="190">
        <f>AM56+AM61+AM63+AM67</f>
        <v>52665678.67999998</v>
      </c>
      <c r="AN68" s="190">
        <f>AN56+AN61+AN63+AN67</f>
        <v>0</v>
      </c>
      <c r="AO68" s="190">
        <f>AO56+AO61+AO63+AO67</f>
        <v>87146658.32</v>
      </c>
      <c r="AP68" s="190">
        <f>(K68+T68+AC68+AN68)/C68*100</f>
        <v>62.3383003972288</v>
      </c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  <c r="HJ68" s="154"/>
      <c r="HK68" s="154"/>
      <c r="HL68" s="154"/>
      <c r="HM68" s="154"/>
      <c r="HN68" s="154"/>
      <c r="HO68" s="154"/>
      <c r="HP68" s="154"/>
      <c r="HQ68" s="154"/>
      <c r="HR68" s="154"/>
      <c r="HS68" s="154"/>
      <c r="HT68" s="154"/>
      <c r="HU68" s="154"/>
      <c r="HV68" s="154"/>
      <c r="HW68" s="154"/>
      <c r="HX68" s="154"/>
      <c r="HY68" s="154"/>
      <c r="HZ68" s="154"/>
      <c r="IA68" s="154"/>
      <c r="IB68" s="154"/>
      <c r="IC68" s="154"/>
      <c r="ID68" s="154"/>
      <c r="IE68" s="154"/>
      <c r="IF68" s="154"/>
      <c r="IG68" s="154"/>
      <c r="IH68" s="154"/>
      <c r="II68" s="154"/>
      <c r="IJ68" s="154"/>
      <c r="IK68" s="154"/>
      <c r="IL68" s="154"/>
      <c r="IM68" s="154"/>
      <c r="IN68" s="154"/>
      <c r="IO68" s="154"/>
      <c r="IP68" s="154"/>
      <c r="IQ68" s="154"/>
      <c r="IR68" s="154"/>
      <c r="IS68" s="154"/>
      <c r="IT68" s="154"/>
      <c r="IU68" s="154"/>
      <c r="IV68" s="154"/>
    </row>
    <row r="69" spans="1:43" s="234" customFormat="1" ht="66" customHeight="1">
      <c r="A69" s="349" t="s">
        <v>127</v>
      </c>
      <c r="B69" s="350"/>
      <c r="C69" s="222"/>
      <c r="D69" s="223"/>
      <c r="E69" s="224"/>
      <c r="F69" s="224"/>
      <c r="G69" s="224"/>
      <c r="H69" s="224"/>
      <c r="I69" s="224"/>
      <c r="J69" s="225"/>
      <c r="K69" s="226"/>
      <c r="L69" s="227"/>
      <c r="M69" s="223"/>
      <c r="N69" s="224"/>
      <c r="O69" s="224"/>
      <c r="P69" s="224"/>
      <c r="Q69" s="224"/>
      <c r="R69" s="224"/>
      <c r="S69" s="225"/>
      <c r="T69" s="226"/>
      <c r="U69" s="228"/>
      <c r="V69" s="229"/>
      <c r="W69" s="224"/>
      <c r="X69" s="224"/>
      <c r="Y69" s="224"/>
      <c r="Z69" s="224"/>
      <c r="AA69" s="224"/>
      <c r="AB69" s="230"/>
      <c r="AC69" s="226"/>
      <c r="AD69" s="228"/>
      <c r="AE69" s="223"/>
      <c r="AF69" s="224"/>
      <c r="AG69" s="224"/>
      <c r="AH69" s="224"/>
      <c r="AI69" s="224"/>
      <c r="AJ69" s="224"/>
      <c r="AK69" s="224"/>
      <c r="AL69" s="224"/>
      <c r="AM69" s="231"/>
      <c r="AN69" s="231"/>
      <c r="AO69" s="224"/>
      <c r="AP69" s="232"/>
      <c r="AQ69" s="233"/>
    </row>
    <row r="70" spans="1:43" s="219" customFormat="1" ht="107.25" customHeight="1">
      <c r="A70" s="347" t="s">
        <v>126</v>
      </c>
      <c r="B70" s="348"/>
      <c r="C70" s="235"/>
      <c r="D70" s="236"/>
      <c r="E70" s="236"/>
      <c r="F70" s="236"/>
      <c r="G70" s="236"/>
      <c r="H70" s="236"/>
      <c r="I70" s="236"/>
      <c r="J70" s="251"/>
      <c r="K70" s="237"/>
      <c r="L70" s="240"/>
      <c r="M70" s="236"/>
      <c r="N70" s="251"/>
      <c r="O70" s="251"/>
      <c r="P70" s="251"/>
      <c r="Q70" s="251"/>
      <c r="R70" s="251"/>
      <c r="S70" s="251"/>
      <c r="T70" s="237"/>
      <c r="U70" s="240"/>
      <c r="V70" s="238"/>
      <c r="W70" s="241"/>
      <c r="X70" s="241"/>
      <c r="Y70" s="241"/>
      <c r="Z70" s="241"/>
      <c r="AA70" s="241"/>
      <c r="AB70" s="241"/>
      <c r="AC70" s="239"/>
      <c r="AD70" s="240"/>
      <c r="AE70" s="236"/>
      <c r="AF70" s="251"/>
      <c r="AG70" s="251"/>
      <c r="AH70" s="251"/>
      <c r="AI70" s="251"/>
      <c r="AJ70" s="251"/>
      <c r="AK70" s="251"/>
      <c r="AL70" s="251"/>
      <c r="AM70" s="251"/>
      <c r="AN70" s="241"/>
      <c r="AO70" s="241"/>
      <c r="AP70" s="242"/>
      <c r="AQ70" s="218"/>
    </row>
    <row r="71" spans="1:43" s="219" customFormat="1" ht="37.5" customHeight="1">
      <c r="A71" s="243" t="s">
        <v>53</v>
      </c>
      <c r="B71" s="244">
        <v>342</v>
      </c>
      <c r="C71" s="220"/>
      <c r="D71" s="245"/>
      <c r="E71" s="245"/>
      <c r="F71" s="245"/>
      <c r="G71" s="245"/>
      <c r="H71" s="245"/>
      <c r="I71" s="245"/>
      <c r="J71" s="247"/>
      <c r="K71" s="248"/>
      <c r="L71" s="221"/>
      <c r="M71" s="250"/>
      <c r="N71" s="250"/>
      <c r="O71" s="250"/>
      <c r="P71" s="250"/>
      <c r="Q71" s="250"/>
      <c r="R71" s="250"/>
      <c r="S71" s="252"/>
      <c r="T71" s="253"/>
      <c r="U71" s="221"/>
      <c r="V71" s="245"/>
      <c r="W71" s="245"/>
      <c r="X71" s="245"/>
      <c r="Y71" s="245"/>
      <c r="Z71" s="245"/>
      <c r="AA71" s="245"/>
      <c r="AB71" s="247"/>
      <c r="AC71" s="248"/>
      <c r="AD71" s="221"/>
      <c r="AE71" s="245"/>
      <c r="AF71" s="245"/>
      <c r="AG71" s="245"/>
      <c r="AH71" s="245"/>
      <c r="AI71" s="245"/>
      <c r="AJ71" s="245"/>
      <c r="AK71" s="245"/>
      <c r="AL71" s="245"/>
      <c r="AM71" s="247"/>
      <c r="AN71" s="247"/>
      <c r="AO71" s="246"/>
      <c r="AP71" s="249"/>
      <c r="AQ71" s="218"/>
    </row>
    <row r="72" spans="1:43" s="219" customFormat="1" ht="15">
      <c r="A72" s="254" t="s">
        <v>39</v>
      </c>
      <c r="B72" s="255">
        <v>342</v>
      </c>
      <c r="C72" s="256">
        <v>1228450</v>
      </c>
      <c r="D72" s="245"/>
      <c r="E72" s="246"/>
      <c r="F72" s="246"/>
      <c r="G72" s="246"/>
      <c r="H72" s="246"/>
      <c r="I72" s="246"/>
      <c r="J72" s="247">
        <f>C72-SUM(D72:I72)</f>
        <v>1228450</v>
      </c>
      <c r="K72" s="248">
        <f>SUM(D72:I72)</f>
        <v>0</v>
      </c>
      <c r="L72" s="221">
        <f>C72-K72</f>
        <v>1228450</v>
      </c>
      <c r="M72" s="245"/>
      <c r="N72" s="246"/>
      <c r="O72" s="246"/>
      <c r="P72" s="246"/>
      <c r="Q72" s="246"/>
      <c r="R72" s="246"/>
      <c r="S72" s="247">
        <f>L72-SUM(M72:R72)</f>
        <v>1228450</v>
      </c>
      <c r="T72" s="248">
        <f>SUM(M72:R72)</f>
        <v>0</v>
      </c>
      <c r="U72" s="221">
        <f>L72-T72</f>
        <v>1228450</v>
      </c>
      <c r="V72" s="245"/>
      <c r="W72" s="246">
        <f>545350</f>
        <v>545350</v>
      </c>
      <c r="X72" s="246"/>
      <c r="Y72" s="246">
        <v>588600</v>
      </c>
      <c r="Z72" s="246"/>
      <c r="AA72" s="246"/>
      <c r="AB72" s="247">
        <f>U72-SUM(V72:AA72)</f>
        <v>94500</v>
      </c>
      <c r="AC72" s="248">
        <f>SUM(V72:AA72)</f>
        <v>1133950</v>
      </c>
      <c r="AD72" s="221">
        <f>U72-AC72</f>
        <v>94500</v>
      </c>
      <c r="AE72" s="245"/>
      <c r="AF72" s="246"/>
      <c r="AG72" s="246"/>
      <c r="AH72" s="246"/>
      <c r="AI72" s="246"/>
      <c r="AJ72" s="246"/>
      <c r="AK72" s="246"/>
      <c r="AL72" s="246"/>
      <c r="AM72" s="247">
        <f>AD72-SUM(AE72:AL72)</f>
        <v>94500</v>
      </c>
      <c r="AN72" s="247">
        <f>SUM(AE72:AK72)</f>
        <v>0</v>
      </c>
      <c r="AO72" s="246">
        <f>K72+T72+AC72+AN72</f>
        <v>1133950</v>
      </c>
      <c r="AP72" s="249">
        <f>(K72+T72+AC72+AN72)/C72*100</f>
        <v>92.30737921771338</v>
      </c>
      <c r="AQ72" s="218"/>
    </row>
    <row r="73" spans="1:43" s="219" customFormat="1" ht="44.25" customHeight="1">
      <c r="A73" s="243" t="s">
        <v>129</v>
      </c>
      <c r="B73" s="244">
        <v>342</v>
      </c>
      <c r="C73" s="220"/>
      <c r="D73" s="245"/>
      <c r="E73" s="245"/>
      <c r="F73" s="245"/>
      <c r="G73" s="245"/>
      <c r="H73" s="245"/>
      <c r="I73" s="245"/>
      <c r="J73" s="247"/>
      <c r="K73" s="248"/>
      <c r="L73" s="221"/>
      <c r="M73" s="250"/>
      <c r="N73" s="250"/>
      <c r="O73" s="250"/>
      <c r="P73" s="250"/>
      <c r="Q73" s="250"/>
      <c r="R73" s="250"/>
      <c r="S73" s="252"/>
      <c r="T73" s="253"/>
      <c r="U73" s="221"/>
      <c r="V73" s="245"/>
      <c r="W73" s="245"/>
      <c r="X73" s="245"/>
      <c r="Y73" s="245"/>
      <c r="Z73" s="245"/>
      <c r="AA73" s="245"/>
      <c r="AB73" s="247"/>
      <c r="AC73" s="248"/>
      <c r="AD73" s="221"/>
      <c r="AE73" s="245"/>
      <c r="AF73" s="245"/>
      <c r="AG73" s="245"/>
      <c r="AH73" s="245"/>
      <c r="AI73" s="245"/>
      <c r="AJ73" s="245"/>
      <c r="AK73" s="245"/>
      <c r="AL73" s="245"/>
      <c r="AM73" s="247"/>
      <c r="AN73" s="247"/>
      <c r="AO73" s="246"/>
      <c r="AP73" s="249"/>
      <c r="AQ73" s="218"/>
    </row>
    <row r="74" spans="1:43" s="219" customFormat="1" ht="15">
      <c r="A74" s="254" t="s">
        <v>39</v>
      </c>
      <c r="B74" s="255">
        <v>342</v>
      </c>
      <c r="C74" s="256">
        <v>12400</v>
      </c>
      <c r="D74" s="245"/>
      <c r="E74" s="246"/>
      <c r="F74" s="246"/>
      <c r="G74" s="246"/>
      <c r="H74" s="246"/>
      <c r="I74" s="246"/>
      <c r="J74" s="247">
        <f>C74-SUM(D74:I74)</f>
        <v>12400</v>
      </c>
      <c r="K74" s="248">
        <f>SUM(D74:I74)</f>
        <v>0</v>
      </c>
      <c r="L74" s="221">
        <f>C74-K74</f>
        <v>12400</v>
      </c>
      <c r="M74" s="245"/>
      <c r="N74" s="246"/>
      <c r="O74" s="246"/>
      <c r="P74" s="246"/>
      <c r="Q74" s="246"/>
      <c r="R74" s="246"/>
      <c r="S74" s="247">
        <f>L74-SUM(M74:R74)</f>
        <v>12400</v>
      </c>
      <c r="T74" s="248">
        <f>SUM(M74:R74)</f>
        <v>0</v>
      </c>
      <c r="U74" s="221">
        <f>L74-T74</f>
        <v>12400</v>
      </c>
      <c r="V74" s="245"/>
      <c r="W74" s="246"/>
      <c r="X74" s="246"/>
      <c r="Y74" s="246">
        <v>11400</v>
      </c>
      <c r="Z74" s="246"/>
      <c r="AA74" s="246"/>
      <c r="AB74" s="247">
        <f>U74-SUM(V74:AA74)</f>
        <v>1000</v>
      </c>
      <c r="AC74" s="248">
        <f>SUM(V74:AA74)</f>
        <v>11400</v>
      </c>
      <c r="AD74" s="221">
        <f>U74-AC74</f>
        <v>1000</v>
      </c>
      <c r="AE74" s="245"/>
      <c r="AF74" s="246"/>
      <c r="AG74" s="246"/>
      <c r="AH74" s="246"/>
      <c r="AI74" s="246"/>
      <c r="AJ74" s="246"/>
      <c r="AK74" s="246"/>
      <c r="AL74" s="246"/>
      <c r="AM74" s="247">
        <f>AD74-SUM(AE74:AL74)</f>
        <v>1000</v>
      </c>
      <c r="AN74" s="247">
        <f>SUM(AE74:AK74)</f>
        <v>0</v>
      </c>
      <c r="AO74" s="246">
        <f>K74+T74+AC74+AN74</f>
        <v>11400</v>
      </c>
      <c r="AP74" s="249">
        <f>(K74+T74+AC74+AN74)/C74*100</f>
        <v>91.93548387096774</v>
      </c>
      <c r="AQ74" s="218"/>
    </row>
    <row r="75" spans="1:43" s="219" customFormat="1" ht="59.25" customHeight="1">
      <c r="A75" s="347" t="s">
        <v>132</v>
      </c>
      <c r="B75" s="348"/>
      <c r="C75" s="235"/>
      <c r="D75" s="236"/>
      <c r="E75" s="236"/>
      <c r="F75" s="236"/>
      <c r="G75" s="236"/>
      <c r="H75" s="236"/>
      <c r="I75" s="236"/>
      <c r="J75" s="251"/>
      <c r="K75" s="237"/>
      <c r="L75" s="240"/>
      <c r="M75" s="236"/>
      <c r="N75" s="251"/>
      <c r="O75" s="251"/>
      <c r="P75" s="251"/>
      <c r="Q75" s="251"/>
      <c r="R75" s="251"/>
      <c r="S75" s="251"/>
      <c r="T75" s="237"/>
      <c r="U75" s="240"/>
      <c r="V75" s="238"/>
      <c r="W75" s="241"/>
      <c r="X75" s="241"/>
      <c r="Y75" s="241"/>
      <c r="Z75" s="241"/>
      <c r="AA75" s="241"/>
      <c r="AB75" s="241"/>
      <c r="AC75" s="239"/>
      <c r="AD75" s="240"/>
      <c r="AE75" s="236"/>
      <c r="AF75" s="251"/>
      <c r="AG75" s="251"/>
      <c r="AH75" s="251"/>
      <c r="AI75" s="251"/>
      <c r="AJ75" s="251"/>
      <c r="AK75" s="251"/>
      <c r="AL75" s="251"/>
      <c r="AM75" s="251"/>
      <c r="AN75" s="241"/>
      <c r="AO75" s="241"/>
      <c r="AP75" s="242"/>
      <c r="AQ75" s="218"/>
    </row>
    <row r="76" spans="1:43" s="219" customFormat="1" ht="46.5" customHeight="1">
      <c r="A76" s="243" t="s">
        <v>133</v>
      </c>
      <c r="B76" s="244">
        <v>212</v>
      </c>
      <c r="C76" s="220"/>
      <c r="D76" s="245"/>
      <c r="E76" s="245"/>
      <c r="F76" s="245"/>
      <c r="G76" s="245"/>
      <c r="H76" s="245"/>
      <c r="I76" s="245"/>
      <c r="J76" s="247"/>
      <c r="K76" s="248"/>
      <c r="L76" s="221"/>
      <c r="M76" s="250"/>
      <c r="N76" s="250"/>
      <c r="O76" s="250"/>
      <c r="P76" s="250"/>
      <c r="Q76" s="250"/>
      <c r="R76" s="250"/>
      <c r="S76" s="252"/>
      <c r="T76" s="253"/>
      <c r="U76" s="221"/>
      <c r="V76" s="245"/>
      <c r="W76" s="245"/>
      <c r="X76" s="245"/>
      <c r="Y76" s="245"/>
      <c r="Z76" s="245"/>
      <c r="AA76" s="245"/>
      <c r="AB76" s="247"/>
      <c r="AC76" s="248"/>
      <c r="AD76" s="221"/>
      <c r="AE76" s="245"/>
      <c r="AF76" s="245"/>
      <c r="AG76" s="245"/>
      <c r="AH76" s="245"/>
      <c r="AI76" s="245"/>
      <c r="AJ76" s="245"/>
      <c r="AK76" s="245"/>
      <c r="AL76" s="245"/>
      <c r="AM76" s="247"/>
      <c r="AN76" s="247"/>
      <c r="AO76" s="246"/>
      <c r="AP76" s="249"/>
      <c r="AQ76" s="218"/>
    </row>
    <row r="77" spans="1:43" s="219" customFormat="1" ht="15">
      <c r="A77" s="254" t="s">
        <v>39</v>
      </c>
      <c r="B77" s="255">
        <v>212</v>
      </c>
      <c r="C77" s="256">
        <v>1015500</v>
      </c>
      <c r="D77" s="245"/>
      <c r="E77" s="246"/>
      <c r="F77" s="246"/>
      <c r="G77" s="246"/>
      <c r="H77" s="246"/>
      <c r="I77" s="246"/>
      <c r="J77" s="247">
        <f>C77-SUM(D77:I77)</f>
        <v>1015500</v>
      </c>
      <c r="K77" s="248">
        <f>SUM(D77:I77)</f>
        <v>0</v>
      </c>
      <c r="L77" s="221">
        <f>C77-K77</f>
        <v>1015500</v>
      </c>
      <c r="M77" s="245"/>
      <c r="N77" s="246"/>
      <c r="O77" s="246"/>
      <c r="P77" s="246"/>
      <c r="Q77" s="246"/>
      <c r="R77" s="246"/>
      <c r="S77" s="247">
        <f>L77-SUM(M77:R77)</f>
        <v>1015500</v>
      </c>
      <c r="T77" s="248">
        <f>SUM(M77:R77)</f>
        <v>0</v>
      </c>
      <c r="U77" s="221">
        <f>L77-T77</f>
        <v>1015500</v>
      </c>
      <c r="V77" s="245"/>
      <c r="W77" s="246"/>
      <c r="X77" s="246"/>
      <c r="Y77" s="246"/>
      <c r="Z77" s="246"/>
      <c r="AA77" s="246"/>
      <c r="AB77" s="247">
        <f>U77-SUM(V77:AA77)</f>
        <v>1015500</v>
      </c>
      <c r="AC77" s="248">
        <f>SUM(V77:AA77)</f>
        <v>0</v>
      </c>
      <c r="AD77" s="221">
        <f>U77-AC77</f>
        <v>1015500</v>
      </c>
      <c r="AE77" s="245"/>
      <c r="AF77" s="246"/>
      <c r="AG77" s="246"/>
      <c r="AH77" s="246"/>
      <c r="AI77" s="246"/>
      <c r="AJ77" s="246"/>
      <c r="AK77" s="246"/>
      <c r="AL77" s="246"/>
      <c r="AM77" s="247">
        <f>AD77-SUM(AE77:AL77)</f>
        <v>1015500</v>
      </c>
      <c r="AN77" s="247">
        <f>SUM(AE77:AK77)</f>
        <v>0</v>
      </c>
      <c r="AO77" s="246">
        <f>K77+T77+AC77+AN77</f>
        <v>0</v>
      </c>
      <c r="AP77" s="249">
        <f>(K77+T77+AC77+AN77)/C77*100</f>
        <v>0</v>
      </c>
      <c r="AQ77" s="218"/>
    </row>
    <row r="78" spans="1:43" s="219" customFormat="1" ht="46.5" customHeight="1">
      <c r="A78" s="243" t="s">
        <v>134</v>
      </c>
      <c r="B78" s="244">
        <v>342</v>
      </c>
      <c r="C78" s="220"/>
      <c r="D78" s="245"/>
      <c r="E78" s="245"/>
      <c r="F78" s="245"/>
      <c r="G78" s="245"/>
      <c r="H78" s="245"/>
      <c r="I78" s="245"/>
      <c r="J78" s="247"/>
      <c r="K78" s="248"/>
      <c r="L78" s="221"/>
      <c r="M78" s="250"/>
      <c r="N78" s="250"/>
      <c r="O78" s="250"/>
      <c r="P78" s="250"/>
      <c r="Q78" s="250"/>
      <c r="R78" s="250"/>
      <c r="S78" s="252"/>
      <c r="T78" s="253"/>
      <c r="U78" s="221"/>
      <c r="V78" s="245"/>
      <c r="W78" s="245"/>
      <c r="X78" s="245"/>
      <c r="Y78" s="245"/>
      <c r="Z78" s="245"/>
      <c r="AA78" s="245"/>
      <c r="AB78" s="247"/>
      <c r="AC78" s="248"/>
      <c r="AD78" s="221"/>
      <c r="AE78" s="245"/>
      <c r="AF78" s="245"/>
      <c r="AG78" s="245"/>
      <c r="AH78" s="245"/>
      <c r="AI78" s="245"/>
      <c r="AJ78" s="245"/>
      <c r="AK78" s="245"/>
      <c r="AL78" s="245"/>
      <c r="AM78" s="247"/>
      <c r="AN78" s="247"/>
      <c r="AO78" s="246"/>
      <c r="AP78" s="249"/>
      <c r="AQ78" s="218"/>
    </row>
    <row r="79" spans="1:43" s="219" customFormat="1" ht="15">
      <c r="A79" s="254" t="s">
        <v>39</v>
      </c>
      <c r="B79" s="255">
        <v>342</v>
      </c>
      <c r="C79" s="256">
        <f>514100+44700+600</f>
        <v>559400</v>
      </c>
      <c r="D79" s="245"/>
      <c r="E79" s="246"/>
      <c r="F79" s="246"/>
      <c r="G79" s="246"/>
      <c r="H79" s="246"/>
      <c r="I79" s="246"/>
      <c r="J79" s="247">
        <f>C79-SUM(D79:I79)</f>
        <v>559400</v>
      </c>
      <c r="K79" s="248">
        <f>SUM(D79:I79)</f>
        <v>0</v>
      </c>
      <c r="L79" s="221">
        <f>C79-K79</f>
        <v>559400</v>
      </c>
      <c r="M79" s="245"/>
      <c r="N79" s="246"/>
      <c r="O79" s="246"/>
      <c r="P79" s="246"/>
      <c r="Q79" s="246"/>
      <c r="R79" s="246"/>
      <c r="S79" s="247">
        <f>L79-SUM(M79:R79)</f>
        <v>559400</v>
      </c>
      <c r="T79" s="248">
        <f>SUM(M79:R79)</f>
        <v>0</v>
      </c>
      <c r="U79" s="221">
        <f>L79-T79</f>
        <v>559400</v>
      </c>
      <c r="V79" s="245"/>
      <c r="W79" s="246"/>
      <c r="X79" s="246"/>
      <c r="Y79" s="246"/>
      <c r="Z79" s="246"/>
      <c r="AA79" s="246"/>
      <c r="AB79" s="247">
        <f>U79-SUM(V79:AA79)</f>
        <v>559400</v>
      </c>
      <c r="AC79" s="248">
        <f>SUM(V79:AA79)</f>
        <v>0</v>
      </c>
      <c r="AD79" s="221">
        <f>U79-AC79</f>
        <v>559400</v>
      </c>
      <c r="AE79" s="245"/>
      <c r="AF79" s="246"/>
      <c r="AG79" s="246"/>
      <c r="AH79" s="246"/>
      <c r="AI79" s="246"/>
      <c r="AJ79" s="246"/>
      <c r="AK79" s="246"/>
      <c r="AL79" s="246"/>
      <c r="AM79" s="247">
        <f>AD79-SUM(AE79:AL79)</f>
        <v>559400</v>
      </c>
      <c r="AN79" s="247">
        <f>SUM(AE79:AK79)</f>
        <v>0</v>
      </c>
      <c r="AO79" s="246">
        <f>K79+T79+AC79+AN79</f>
        <v>0</v>
      </c>
      <c r="AP79" s="249">
        <f>(K79+T79+AC79+AN79)/C79*100</f>
        <v>0</v>
      </c>
      <c r="AQ79" s="218"/>
    </row>
    <row r="80" spans="1:256" s="2" customFormat="1" ht="15">
      <c r="A80" s="77"/>
      <c r="B80" s="78"/>
      <c r="C80" s="79"/>
      <c r="J80" s="4"/>
      <c r="K80" s="4"/>
      <c r="S80" s="4"/>
      <c r="T80" s="4"/>
      <c r="U80" s="141"/>
      <c r="V80" s="331"/>
      <c r="W80" s="330" t="e">
        <f>W68+#REF!</f>
        <v>#REF!</v>
      </c>
      <c r="X80" s="330"/>
      <c r="Y80" s="330" t="e">
        <f>Y68+#REF!+#REF!</f>
        <v>#REF!</v>
      </c>
      <c r="AB80" s="4"/>
      <c r="AC80" s="48"/>
      <c r="AE80" s="81"/>
      <c r="AF80" s="58"/>
      <c r="AG80" s="58"/>
      <c r="AH80" s="53"/>
      <c r="AJ80" s="59"/>
      <c r="AK80" s="59"/>
      <c r="AL80" s="59"/>
      <c r="AM80" s="4"/>
      <c r="AN80" s="4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  <c r="IQ80" s="141"/>
      <c r="IR80" s="141"/>
      <c r="IS80" s="141"/>
      <c r="IT80" s="141"/>
      <c r="IU80" s="141"/>
      <c r="IV80" s="141"/>
    </row>
    <row r="81" spans="1:256" s="2" customFormat="1" ht="15">
      <c r="A81" s="77"/>
      <c r="B81" s="78"/>
      <c r="C81" s="79"/>
      <c r="J81" s="4"/>
      <c r="K81" s="4"/>
      <c r="S81" s="4"/>
      <c r="T81" s="4"/>
      <c r="U81" s="141"/>
      <c r="V81" s="75"/>
      <c r="AB81" s="4"/>
      <c r="AC81" s="48"/>
      <c r="AE81" s="81"/>
      <c r="AF81" s="58"/>
      <c r="AG81" s="58"/>
      <c r="AH81" s="53"/>
      <c r="AJ81" s="59"/>
      <c r="AK81" s="59"/>
      <c r="AL81" s="59"/>
      <c r="AM81" s="4"/>
      <c r="AN81" s="4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  <c r="IQ81" s="141"/>
      <c r="IR81" s="141"/>
      <c r="IS81" s="141"/>
      <c r="IT81" s="141"/>
      <c r="IU81" s="141"/>
      <c r="IV81" s="141"/>
    </row>
    <row r="82" spans="1:256" s="2" customFormat="1" ht="18.75">
      <c r="A82" s="327" t="s">
        <v>123</v>
      </c>
      <c r="B82" s="78"/>
      <c r="C82" s="79"/>
      <c r="J82" s="4"/>
      <c r="K82" s="4"/>
      <c r="S82" s="4"/>
      <c r="T82" s="4"/>
      <c r="U82" s="141"/>
      <c r="V82" s="75"/>
      <c r="AB82" s="4"/>
      <c r="AC82" s="48"/>
      <c r="AE82" s="81"/>
      <c r="AF82" s="58"/>
      <c r="AG82" s="58"/>
      <c r="AH82" s="53"/>
      <c r="AJ82" s="59"/>
      <c r="AK82" s="59"/>
      <c r="AL82" s="59"/>
      <c r="AM82" s="4"/>
      <c r="AN82" s="4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  <c r="IQ82" s="141"/>
      <c r="IR82" s="141"/>
      <c r="IS82" s="141"/>
      <c r="IT82" s="141"/>
      <c r="IU82" s="141"/>
      <c r="IV82" s="141"/>
    </row>
    <row r="83" spans="1:256" s="2" customFormat="1" ht="15.75">
      <c r="A83" s="311" t="s">
        <v>105</v>
      </c>
      <c r="B83" s="78"/>
      <c r="C83" s="286" t="e">
        <f>C13+C35+#REF!+#REF!+#REF!+#REF!+#REF!</f>
        <v>#REF!</v>
      </c>
      <c r="D83" s="324">
        <f>SUM(D14:D30)+SUM(D36:D44)</f>
        <v>0</v>
      </c>
      <c r="E83" s="324">
        <f>SUM(E14:E30)+SUM(E36:E44)</f>
        <v>301896.91000000003</v>
      </c>
      <c r="F83" s="324">
        <f>SUM(F14:F30)+SUM(F36:F44)</f>
        <v>1128582</v>
      </c>
      <c r="G83" s="324">
        <f>SUM(G14:G30)+SUM(G36:G44)</f>
        <v>670790.78</v>
      </c>
      <c r="H83" s="324">
        <f>SUM(H14:H30)+SUM(H36:H44)</f>
        <v>334336.23000000004</v>
      </c>
      <c r="I83" s="324">
        <f>SUM(I14:I30)+SUM(I36:I44)</f>
        <v>6021595.22</v>
      </c>
      <c r="J83" s="326" t="e">
        <f>C83-SUM(D83:I83)</f>
        <v>#REF!</v>
      </c>
      <c r="K83" s="326">
        <f>SUM(D83:I83)</f>
        <v>8457201.14</v>
      </c>
      <c r="L83" s="326" t="e">
        <f>C83-K83</f>
        <v>#REF!</v>
      </c>
      <c r="M83" s="326">
        <f>SUM(M14:M30)+SUM(M36:M44)</f>
        <v>2541483.15</v>
      </c>
      <c r="N83" s="326">
        <f>SUM(N14:N30)+SUM(N36:N44)</f>
        <v>3843339.19</v>
      </c>
      <c r="O83" s="326">
        <f>SUM(O14:O30)+SUM(O36:O44)</f>
        <v>1800000</v>
      </c>
      <c r="P83" s="326">
        <f>SUM(P14:P30)+SUM(P36:P44)</f>
        <v>2245664.15</v>
      </c>
      <c r="Q83" s="326">
        <f>SUM(Q14:Q30)+SUM(Q36:Q44)</f>
        <v>54157</v>
      </c>
      <c r="R83" s="326">
        <f>SUM(R14:R30)+SUM(R36:R44)</f>
        <v>68413.04</v>
      </c>
      <c r="S83" s="326" t="e">
        <f>J83-SUM(M83:R83)</f>
        <v>#REF!</v>
      </c>
      <c r="T83" s="326">
        <f>SUM(M83:R83)</f>
        <v>10553056.53</v>
      </c>
      <c r="U83" s="326" t="e">
        <f>C83-K83-T83</f>
        <v>#REF!</v>
      </c>
      <c r="AB83" s="4"/>
      <c r="AC83" s="4"/>
      <c r="AE83" s="81"/>
      <c r="AF83" s="58"/>
      <c r="AG83" s="58"/>
      <c r="AJ83" s="59"/>
      <c r="AK83" s="59"/>
      <c r="AL83" s="59"/>
      <c r="AM83" s="4"/>
      <c r="AN83" s="4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  <c r="GM83" s="141"/>
      <c r="GN83" s="141"/>
      <c r="GO83" s="141"/>
      <c r="GP83" s="141"/>
      <c r="GQ83" s="141"/>
      <c r="GR83" s="141"/>
      <c r="GS83" s="141"/>
      <c r="GT83" s="141"/>
      <c r="GU83" s="141"/>
      <c r="GV83" s="141"/>
      <c r="GW83" s="141"/>
      <c r="GX83" s="141"/>
      <c r="GY83" s="141"/>
      <c r="GZ83" s="141"/>
      <c r="HA83" s="141"/>
      <c r="HB83" s="141"/>
      <c r="HC83" s="141"/>
      <c r="HD83" s="141"/>
      <c r="HE83" s="141"/>
      <c r="HF83" s="141"/>
      <c r="HG83" s="141"/>
      <c r="HH83" s="141"/>
      <c r="HI83" s="141"/>
      <c r="HJ83" s="141"/>
      <c r="HK83" s="141"/>
      <c r="HL83" s="141"/>
      <c r="HM83" s="141"/>
      <c r="HN83" s="141"/>
      <c r="HO83" s="141"/>
      <c r="HP83" s="141"/>
      <c r="HQ83" s="141"/>
      <c r="HR83" s="141"/>
      <c r="HS83" s="141"/>
      <c r="HT83" s="141"/>
      <c r="HU83" s="141"/>
      <c r="HV83" s="141"/>
      <c r="HW83" s="141"/>
      <c r="HX83" s="141"/>
      <c r="HY83" s="141"/>
      <c r="HZ83" s="141"/>
      <c r="IA83" s="141"/>
      <c r="IB83" s="141"/>
      <c r="IC83" s="141"/>
      <c r="ID83" s="141"/>
      <c r="IE83" s="141"/>
      <c r="IF83" s="141"/>
      <c r="IG83" s="141"/>
      <c r="IH83" s="141"/>
      <c r="II83" s="141"/>
      <c r="IJ83" s="141"/>
      <c r="IK83" s="141"/>
      <c r="IL83" s="141"/>
      <c r="IM83" s="141"/>
      <c r="IN83" s="141"/>
      <c r="IO83" s="141"/>
      <c r="IP83" s="141"/>
      <c r="IQ83" s="141"/>
      <c r="IR83" s="141"/>
      <c r="IS83" s="141"/>
      <c r="IT83" s="141"/>
      <c r="IU83" s="141"/>
      <c r="IV83" s="141"/>
    </row>
    <row r="84" spans="1:256" s="2" customFormat="1" ht="15">
      <c r="A84" s="312">
        <v>0.5</v>
      </c>
      <c r="C84" s="257" t="e">
        <f>C83/2</f>
        <v>#REF!</v>
      </c>
      <c r="D84" s="320">
        <f>D83/2</f>
        <v>0</v>
      </c>
      <c r="E84" s="321"/>
      <c r="F84" s="321"/>
      <c r="G84" s="321"/>
      <c r="H84" s="321"/>
      <c r="I84" s="321"/>
      <c r="J84" s="32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AB84" s="4"/>
      <c r="AC84" s="4"/>
      <c r="AD84" s="53"/>
      <c r="AE84" s="81"/>
      <c r="AF84" s="58"/>
      <c r="AG84" s="58"/>
      <c r="AJ84" s="59"/>
      <c r="AK84" s="59"/>
      <c r="AL84" s="59"/>
      <c r="AM84" s="4"/>
      <c r="AN84" s="4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1"/>
      <c r="GF84" s="141"/>
      <c r="GG84" s="141"/>
      <c r="GH84" s="141"/>
      <c r="GI84" s="141"/>
      <c r="GJ84" s="141"/>
      <c r="GK84" s="141"/>
      <c r="GL84" s="141"/>
      <c r="GM84" s="141"/>
      <c r="GN84" s="141"/>
      <c r="GO84" s="141"/>
      <c r="GP84" s="141"/>
      <c r="GQ84" s="141"/>
      <c r="GR84" s="141"/>
      <c r="GS84" s="141"/>
      <c r="GT84" s="141"/>
      <c r="GU84" s="141"/>
      <c r="GV84" s="141"/>
      <c r="GW84" s="141"/>
      <c r="GX84" s="141"/>
      <c r="GY84" s="141"/>
      <c r="GZ84" s="141"/>
      <c r="HA84" s="141"/>
      <c r="HB84" s="141"/>
      <c r="HC84" s="141"/>
      <c r="HD84" s="141"/>
      <c r="HE84" s="141"/>
      <c r="HF84" s="141"/>
      <c r="HG84" s="141"/>
      <c r="HH84" s="141"/>
      <c r="HI84" s="141"/>
      <c r="HJ84" s="141"/>
      <c r="HK84" s="141"/>
      <c r="HL84" s="141"/>
      <c r="HM84" s="141"/>
      <c r="HN84" s="141"/>
      <c r="HO84" s="141"/>
      <c r="HP84" s="141"/>
      <c r="HQ84" s="141"/>
      <c r="HR84" s="141"/>
      <c r="HS84" s="141"/>
      <c r="HT84" s="141"/>
      <c r="HU84" s="141"/>
      <c r="HV84" s="141"/>
      <c r="HW84" s="141"/>
      <c r="HX84" s="141"/>
      <c r="HY84" s="141"/>
      <c r="HZ84" s="141"/>
      <c r="IA84" s="141"/>
      <c r="IB84" s="141"/>
      <c r="IC84" s="141"/>
      <c r="ID84" s="141"/>
      <c r="IE84" s="141"/>
      <c r="IF84" s="141"/>
      <c r="IG84" s="141"/>
      <c r="IH84" s="141"/>
      <c r="II84" s="141"/>
      <c r="IJ84" s="141"/>
      <c r="IK84" s="141"/>
      <c r="IL84" s="141"/>
      <c r="IM84" s="141"/>
      <c r="IN84" s="141"/>
      <c r="IO84" s="141"/>
      <c r="IP84" s="141"/>
      <c r="IQ84" s="141"/>
      <c r="IR84" s="141"/>
      <c r="IS84" s="141"/>
      <c r="IT84" s="141"/>
      <c r="IU84" s="141"/>
      <c r="IV84" s="141"/>
    </row>
    <row r="85" spans="1:256" s="2" customFormat="1" ht="15">
      <c r="A85" s="76" t="s">
        <v>106</v>
      </c>
      <c r="B85" s="78"/>
      <c r="C85" s="313" t="e">
        <f>C84</f>
        <v>#REF!</v>
      </c>
      <c r="D85" s="320">
        <f>D84</f>
        <v>0</v>
      </c>
      <c r="E85" s="321">
        <f>SUM(E14:E30)+SUM(E36:E44)-E37-E39</f>
        <v>301896.91000000003</v>
      </c>
      <c r="F85" s="321">
        <f>SUM(F14:F30)+SUM(F36:F44)-F37-F39</f>
        <v>1128582</v>
      </c>
      <c r="G85" s="321">
        <f>SUM(G14:G30)+SUM(G36:G44)-G37-G39</f>
        <v>670790.78</v>
      </c>
      <c r="H85" s="321">
        <f>SUM(H14:H30)+SUM(H36:H44)-H37-H39</f>
        <v>334336.23000000004</v>
      </c>
      <c r="I85" s="321">
        <f>SUM(I14:I30)+SUM(I36:I44)-I37-I39</f>
        <v>128264.13999999981</v>
      </c>
      <c r="J85" s="326" t="e">
        <f>C85-SUM(D85:I85)</f>
        <v>#REF!</v>
      </c>
      <c r="K85" s="326">
        <f>SUM(D85:I85)</f>
        <v>2563870.06</v>
      </c>
      <c r="L85" s="326" t="e">
        <f aca="true" t="shared" si="31" ref="L85:L90">C85-K85</f>
        <v>#REF!</v>
      </c>
      <c r="M85" s="319">
        <f>SUM(M14:M30)+SUM(M36:M44)-M37-M39</f>
        <v>2509376</v>
      </c>
      <c r="N85" s="319">
        <f>SUM(N14:N30)+SUM(N36:N44)-N37-N39</f>
        <v>1078277.03</v>
      </c>
      <c r="O85" s="319">
        <f>SUM(O14:O30)+SUM(O36:O44)-O37-O39</f>
        <v>1800000</v>
      </c>
      <c r="P85" s="319">
        <f>SUM(P14:P30)+SUM(P36:P44)-P37-P39</f>
        <v>78433.55999999994</v>
      </c>
      <c r="Q85" s="319">
        <f>SUM(Q14:Q30)+SUM(Q36:Q44)-Q37-Q39</f>
        <v>54157</v>
      </c>
      <c r="R85" s="319">
        <f>SUM(R14:R30)+SUM(R36:R44)-R37-R39</f>
        <v>68413.04</v>
      </c>
      <c r="S85" s="326" t="e">
        <f>J85-SUM(M85:R85)</f>
        <v>#REF!</v>
      </c>
      <c r="T85" s="326">
        <f>SUM(M85:R85)</f>
        <v>5588656.63</v>
      </c>
      <c r="U85" s="326" t="e">
        <f>C85-K85-T85</f>
        <v>#REF!</v>
      </c>
      <c r="AB85" s="4"/>
      <c r="AC85" s="4"/>
      <c r="AE85" s="81"/>
      <c r="AF85" s="58"/>
      <c r="AG85" s="58"/>
      <c r="AJ85" s="59"/>
      <c r="AK85" s="59"/>
      <c r="AL85" s="59"/>
      <c r="AM85" s="4"/>
      <c r="AN85" s="4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41"/>
      <c r="GE85" s="141"/>
      <c r="GF85" s="141"/>
      <c r="GG85" s="141"/>
      <c r="GH85" s="141"/>
      <c r="GI85" s="141"/>
      <c r="GJ85" s="141"/>
      <c r="GK85" s="141"/>
      <c r="GL85" s="141"/>
      <c r="GM85" s="141"/>
      <c r="GN85" s="141"/>
      <c r="GO85" s="141"/>
      <c r="GP85" s="141"/>
      <c r="GQ85" s="141"/>
      <c r="GR85" s="141"/>
      <c r="GS85" s="141"/>
      <c r="GT85" s="141"/>
      <c r="GU85" s="141"/>
      <c r="GV85" s="141"/>
      <c r="GW85" s="141"/>
      <c r="GX85" s="141"/>
      <c r="GY85" s="141"/>
      <c r="GZ85" s="141"/>
      <c r="HA85" s="141"/>
      <c r="HB85" s="141"/>
      <c r="HC85" s="141"/>
      <c r="HD85" s="141"/>
      <c r="HE85" s="141"/>
      <c r="HF85" s="141"/>
      <c r="HG85" s="141"/>
      <c r="HH85" s="141"/>
      <c r="HI85" s="141"/>
      <c r="HJ85" s="141"/>
      <c r="HK85" s="141"/>
      <c r="HL85" s="141"/>
      <c r="HM85" s="141"/>
      <c r="HN85" s="141"/>
      <c r="HO85" s="141"/>
      <c r="HP85" s="141"/>
      <c r="HQ85" s="141"/>
      <c r="HR85" s="141"/>
      <c r="HS85" s="141"/>
      <c r="HT85" s="141"/>
      <c r="HU85" s="141"/>
      <c r="HV85" s="141"/>
      <c r="HW85" s="141"/>
      <c r="HX85" s="141"/>
      <c r="HY85" s="141"/>
      <c r="HZ85" s="141"/>
      <c r="IA85" s="141"/>
      <c r="IB85" s="141"/>
      <c r="IC85" s="141"/>
      <c r="ID85" s="141"/>
      <c r="IE85" s="141"/>
      <c r="IF85" s="141"/>
      <c r="IG85" s="141"/>
      <c r="IH85" s="141"/>
      <c r="II85" s="141"/>
      <c r="IJ85" s="141"/>
      <c r="IK85" s="141"/>
      <c r="IL85" s="141"/>
      <c r="IM85" s="141"/>
      <c r="IN85" s="141"/>
      <c r="IO85" s="141"/>
      <c r="IP85" s="141"/>
      <c r="IQ85" s="141"/>
      <c r="IR85" s="141"/>
      <c r="IS85" s="141"/>
      <c r="IT85" s="141"/>
      <c r="IU85" s="141"/>
      <c r="IV85" s="141"/>
    </row>
    <row r="86" spans="1:256" s="2" customFormat="1" ht="15">
      <c r="A86" s="75" t="s">
        <v>108</v>
      </c>
      <c r="C86" s="314">
        <f>19965775.64+1456096.42</f>
        <v>21421872.060000002</v>
      </c>
      <c r="D86" s="320">
        <f>D37+D39</f>
        <v>0</v>
      </c>
      <c r="E86" s="321">
        <f>E37+E39</f>
        <v>0</v>
      </c>
      <c r="F86" s="321">
        <f>F37+F39</f>
        <v>0</v>
      </c>
      <c r="G86" s="321">
        <f>G37+G39</f>
        <v>0</v>
      </c>
      <c r="H86" s="321">
        <f>H37+H39</f>
        <v>0</v>
      </c>
      <c r="I86" s="321">
        <f>I37+I39</f>
        <v>5893331.08</v>
      </c>
      <c r="J86" s="326">
        <f>C86-SUM(D86:I86)</f>
        <v>15528540.980000002</v>
      </c>
      <c r="K86" s="326">
        <f>SUM(D86:I86)</f>
        <v>5893331.08</v>
      </c>
      <c r="L86" s="326">
        <f t="shared" si="31"/>
        <v>15528540.980000002</v>
      </c>
      <c r="M86" s="319">
        <f>M37+M39</f>
        <v>32107.15</v>
      </c>
      <c r="N86" s="319">
        <f>N37+N39</f>
        <v>2765062.16</v>
      </c>
      <c r="O86" s="319">
        <f>O37+O39</f>
        <v>0</v>
      </c>
      <c r="P86" s="319">
        <f>P37+P39</f>
        <v>2167230.59</v>
      </c>
      <c r="Q86" s="319">
        <f>Q37+Q39</f>
        <v>0</v>
      </c>
      <c r="R86" s="319">
        <f>R37+R39</f>
        <v>0</v>
      </c>
      <c r="S86" s="326">
        <f>J86-SUM(M86:R86)</f>
        <v>10564141.080000002</v>
      </c>
      <c r="T86" s="326">
        <f>SUM(M86:R86)</f>
        <v>4964399.9</v>
      </c>
      <c r="U86" s="326">
        <f>C86-K86-T86</f>
        <v>10564141.080000002</v>
      </c>
      <c r="AB86" s="4"/>
      <c r="AC86" s="4"/>
      <c r="AE86" s="82"/>
      <c r="AF86" s="83"/>
      <c r="AG86" s="83"/>
      <c r="AH86" s="25"/>
      <c r="AI86" s="25"/>
      <c r="AJ86" s="59"/>
      <c r="AK86" s="59"/>
      <c r="AL86" s="59"/>
      <c r="AM86" s="4"/>
      <c r="AN86" s="4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1"/>
      <c r="GF86" s="141"/>
      <c r="GG86" s="141"/>
      <c r="GH86" s="141"/>
      <c r="GI86" s="141"/>
      <c r="GJ86" s="141"/>
      <c r="GK86" s="141"/>
      <c r="GL86" s="141"/>
      <c r="GM86" s="141"/>
      <c r="GN86" s="141"/>
      <c r="GO86" s="141"/>
      <c r="GP86" s="141"/>
      <c r="GQ86" s="141"/>
      <c r="GR86" s="141"/>
      <c r="GS86" s="141"/>
      <c r="GT86" s="141"/>
      <c r="GU86" s="141"/>
      <c r="GV86" s="141"/>
      <c r="GW86" s="141"/>
      <c r="GX86" s="141"/>
      <c r="GY86" s="141"/>
      <c r="GZ86" s="141"/>
      <c r="HA86" s="141"/>
      <c r="HB86" s="141"/>
      <c r="HC86" s="141"/>
      <c r="HD86" s="141"/>
      <c r="HE86" s="141"/>
      <c r="HF86" s="141"/>
      <c r="HG86" s="141"/>
      <c r="HH86" s="141"/>
      <c r="HI86" s="141"/>
      <c r="HJ86" s="141"/>
      <c r="HK86" s="141"/>
      <c r="HL86" s="141"/>
      <c r="HM86" s="141"/>
      <c r="HN86" s="141"/>
      <c r="HO86" s="141"/>
      <c r="HP86" s="141"/>
      <c r="HQ86" s="141"/>
      <c r="HR86" s="141"/>
      <c r="HS86" s="141"/>
      <c r="HT86" s="141"/>
      <c r="HU86" s="141"/>
      <c r="HV86" s="141"/>
      <c r="HW86" s="141"/>
      <c r="HX86" s="141"/>
      <c r="HY86" s="141"/>
      <c r="HZ86" s="141"/>
      <c r="IA86" s="141"/>
      <c r="IB86" s="141"/>
      <c r="IC86" s="141"/>
      <c r="ID86" s="141"/>
      <c r="IE86" s="141"/>
      <c r="IF86" s="141"/>
      <c r="IG86" s="141"/>
      <c r="IH86" s="141"/>
      <c r="II86" s="141"/>
      <c r="IJ86" s="141"/>
      <c r="IK86" s="141"/>
      <c r="IL86" s="141"/>
      <c r="IM86" s="141"/>
      <c r="IN86" s="141"/>
      <c r="IO86" s="141"/>
      <c r="IP86" s="141"/>
      <c r="IQ86" s="141"/>
      <c r="IR86" s="141"/>
      <c r="IS86" s="141"/>
      <c r="IT86" s="141"/>
      <c r="IU86" s="141"/>
      <c r="IV86" s="141"/>
    </row>
    <row r="87" spans="1:38" ht="15">
      <c r="A87" s="260" t="s">
        <v>110</v>
      </c>
      <c r="C87" s="315" t="e">
        <f>C83-C85-C86</f>
        <v>#REF!</v>
      </c>
      <c r="D87" s="320">
        <f>D83-D85-D86</f>
        <v>0</v>
      </c>
      <c r="E87" s="321"/>
      <c r="F87" s="321"/>
      <c r="G87" s="321"/>
      <c r="H87" s="321"/>
      <c r="I87" s="321"/>
      <c r="J87" s="32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AE87" s="82"/>
      <c r="AF87" s="83"/>
      <c r="AG87" s="83"/>
      <c r="AJ87" s="85"/>
      <c r="AK87" s="86"/>
      <c r="AL87" s="86"/>
    </row>
    <row r="88" spans="1:38" ht="15">
      <c r="A88" s="75" t="s">
        <v>109</v>
      </c>
      <c r="C88" s="79" t="e">
        <f>C87-C89</f>
        <v>#REF!</v>
      </c>
      <c r="D88" s="320">
        <f>D87-D89</f>
        <v>0</v>
      </c>
      <c r="E88" s="321"/>
      <c r="F88" s="321"/>
      <c r="G88" s="321"/>
      <c r="H88" s="321"/>
      <c r="I88" s="321"/>
      <c r="J88" s="326"/>
      <c r="L88" s="84"/>
      <c r="M88" s="84"/>
      <c r="N88" s="84"/>
      <c r="O88" s="84"/>
      <c r="P88" s="84"/>
      <c r="Q88" s="84"/>
      <c r="R88" s="84"/>
      <c r="U88" s="84"/>
      <c r="AE88" s="87"/>
      <c r="AF88" s="83"/>
      <c r="AG88" s="83"/>
      <c r="AJ88" s="86"/>
      <c r="AK88" s="86"/>
      <c r="AL88" s="86"/>
    </row>
    <row r="89" spans="1:33" ht="15">
      <c r="A89" s="76" t="s">
        <v>107</v>
      </c>
      <c r="C89" s="79" t="e">
        <f>C87*15%</f>
        <v>#REF!</v>
      </c>
      <c r="D89" s="320">
        <f>D87*15%</f>
        <v>0</v>
      </c>
      <c r="E89" s="321"/>
      <c r="F89" s="321"/>
      <c r="G89" s="321"/>
      <c r="H89" s="321"/>
      <c r="I89" s="321"/>
      <c r="J89" s="326"/>
      <c r="L89" s="84"/>
      <c r="M89" s="84"/>
      <c r="N89" s="84"/>
      <c r="O89" s="84"/>
      <c r="P89" s="84"/>
      <c r="Q89" s="84"/>
      <c r="R89" s="84"/>
      <c r="U89" s="84"/>
      <c r="AE89" s="87"/>
      <c r="AF89" s="83"/>
      <c r="AG89" s="83"/>
    </row>
    <row r="90" spans="1:256" s="88" customFormat="1" ht="15">
      <c r="A90" s="316" t="s">
        <v>111</v>
      </c>
      <c r="B90" s="25"/>
      <c r="C90" s="24" t="e">
        <f>C85+C86+C88+C89</f>
        <v>#REF!</v>
      </c>
      <c r="D90" s="318">
        <f>D85+D86+D88+D89</f>
        <v>0</v>
      </c>
      <c r="E90" s="325">
        <f>E83</f>
        <v>301896.91000000003</v>
      </c>
      <c r="F90" s="325">
        <f>F83</f>
        <v>1128582</v>
      </c>
      <c r="G90" s="325">
        <f>G83</f>
        <v>670790.78</v>
      </c>
      <c r="H90" s="325">
        <f>H83</f>
        <v>334336.23000000004</v>
      </c>
      <c r="I90" s="325">
        <f>I83</f>
        <v>6021595.22</v>
      </c>
      <c r="J90" s="326" t="e">
        <f>C90-SUM(D90:I90)</f>
        <v>#REF!</v>
      </c>
      <c r="K90" s="326">
        <f>SUM(D90:I90)</f>
        <v>8457201.14</v>
      </c>
      <c r="L90" s="326" t="e">
        <f t="shared" si="31"/>
        <v>#REF!</v>
      </c>
      <c r="M90" s="326">
        <f aca="true" t="shared" si="32" ref="M90:R90">M83</f>
        <v>2541483.15</v>
      </c>
      <c r="N90" s="326">
        <f t="shared" si="32"/>
        <v>3843339.19</v>
      </c>
      <c r="O90" s="326">
        <f t="shared" si="32"/>
        <v>1800000</v>
      </c>
      <c r="P90" s="326">
        <f t="shared" si="32"/>
        <v>2245664.15</v>
      </c>
      <c r="Q90" s="326">
        <f t="shared" si="32"/>
        <v>54157</v>
      </c>
      <c r="R90" s="326">
        <f t="shared" si="32"/>
        <v>68413.04</v>
      </c>
      <c r="S90" s="326" t="e">
        <f>J90-SUM(M90:R90)</f>
        <v>#REF!</v>
      </c>
      <c r="T90" s="326">
        <f>SUM(M90:R90)</f>
        <v>10553056.53</v>
      </c>
      <c r="U90" s="326" t="e">
        <f>C90-K90-T90</f>
        <v>#REF!</v>
      </c>
      <c r="V90" s="25"/>
      <c r="W90" s="25"/>
      <c r="X90" s="25"/>
      <c r="Y90" s="25"/>
      <c r="Z90" s="25"/>
      <c r="AA90" s="25"/>
      <c r="AB90" s="84"/>
      <c r="AC90" s="84"/>
      <c r="AD90" s="25"/>
      <c r="AE90" s="87"/>
      <c r="AF90" s="83"/>
      <c r="AG90" s="83"/>
      <c r="AH90" s="25"/>
      <c r="AI90" s="25"/>
      <c r="AM90" s="84"/>
      <c r="AN90" s="84"/>
      <c r="AO90" s="25"/>
      <c r="AP90" s="25"/>
      <c r="AQ90" s="141"/>
      <c r="AR90" s="141"/>
      <c r="AS90" s="141"/>
      <c r="AT90" s="141"/>
      <c r="AU90" s="141"/>
      <c r="AV90" s="141"/>
      <c r="AW90" s="141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9"/>
      <c r="IV90" s="59"/>
    </row>
    <row r="91" spans="1:256" s="88" customFormat="1" ht="15">
      <c r="A91" s="25"/>
      <c r="B91" s="25"/>
      <c r="C91" s="26"/>
      <c r="D91" s="25"/>
      <c r="E91" s="323"/>
      <c r="F91" s="323"/>
      <c r="G91" s="323"/>
      <c r="H91" s="323"/>
      <c r="I91" s="323"/>
      <c r="J91" s="326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25"/>
      <c r="W91" s="25"/>
      <c r="X91" s="25"/>
      <c r="Y91" s="25"/>
      <c r="Z91" s="25"/>
      <c r="AA91" s="25"/>
      <c r="AB91" s="84"/>
      <c r="AC91" s="84"/>
      <c r="AD91" s="25"/>
      <c r="AE91" s="87"/>
      <c r="AF91" s="83"/>
      <c r="AG91" s="83"/>
      <c r="AH91" s="25"/>
      <c r="AI91" s="25"/>
      <c r="AM91" s="84"/>
      <c r="AN91" s="84"/>
      <c r="AO91" s="25"/>
      <c r="AP91" s="25"/>
      <c r="AQ91" s="141"/>
      <c r="AR91" s="141"/>
      <c r="AS91" s="141"/>
      <c r="AT91" s="141"/>
      <c r="AU91" s="141"/>
      <c r="AV91" s="141"/>
      <c r="AW91" s="141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59"/>
      <c r="HU91" s="59"/>
      <c r="HV91" s="59"/>
      <c r="HW91" s="59"/>
      <c r="HX91" s="59"/>
      <c r="HY91" s="59"/>
      <c r="HZ91" s="59"/>
      <c r="IA91" s="59"/>
      <c r="IB91" s="59"/>
      <c r="IC91" s="59"/>
      <c r="ID91" s="59"/>
      <c r="IE91" s="59"/>
      <c r="IF91" s="59"/>
      <c r="IG91" s="59"/>
      <c r="IH91" s="59"/>
      <c r="II91" s="59"/>
      <c r="IJ91" s="59"/>
      <c r="IK91" s="59"/>
      <c r="IL91" s="59"/>
      <c r="IM91" s="59"/>
      <c r="IN91" s="59"/>
      <c r="IO91" s="59"/>
      <c r="IP91" s="59"/>
      <c r="IQ91" s="59"/>
      <c r="IR91" s="59"/>
      <c r="IS91" s="59"/>
      <c r="IT91" s="59"/>
      <c r="IU91" s="59"/>
      <c r="IV91" s="59"/>
    </row>
    <row r="92" spans="1:256" s="88" customFormat="1" ht="15.75">
      <c r="A92" s="328" t="s">
        <v>121</v>
      </c>
      <c r="B92" s="25"/>
      <c r="C92" s="26"/>
      <c r="D92" s="25"/>
      <c r="E92" s="323"/>
      <c r="F92" s="92"/>
      <c r="G92" s="323"/>
      <c r="H92" s="323"/>
      <c r="I92" s="323"/>
      <c r="J92" s="326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25"/>
      <c r="W92" s="25"/>
      <c r="X92" s="25"/>
      <c r="Y92" s="25"/>
      <c r="Z92" s="25"/>
      <c r="AA92" s="25"/>
      <c r="AB92" s="84"/>
      <c r="AC92" s="84"/>
      <c r="AD92" s="25"/>
      <c r="AE92" s="87"/>
      <c r="AF92" s="83"/>
      <c r="AG92" s="83"/>
      <c r="AH92" s="25"/>
      <c r="AI92" s="25"/>
      <c r="AM92" s="84"/>
      <c r="AN92" s="84"/>
      <c r="AO92" s="25"/>
      <c r="AP92" s="25"/>
      <c r="AQ92" s="141"/>
      <c r="AR92" s="141"/>
      <c r="AS92" s="141"/>
      <c r="AT92" s="141"/>
      <c r="AU92" s="141"/>
      <c r="AV92" s="141"/>
      <c r="AW92" s="141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59"/>
      <c r="GM92" s="59"/>
      <c r="GN92" s="59"/>
      <c r="GO92" s="59"/>
      <c r="GP92" s="59"/>
      <c r="GQ92" s="59"/>
      <c r="GR92" s="59"/>
      <c r="GS92" s="59"/>
      <c r="GT92" s="59"/>
      <c r="GU92" s="59"/>
      <c r="GV92" s="59"/>
      <c r="GW92" s="59"/>
      <c r="GX92" s="59"/>
      <c r="GY92" s="59"/>
      <c r="GZ92" s="59"/>
      <c r="HA92" s="59"/>
      <c r="HB92" s="59"/>
      <c r="HC92" s="59"/>
      <c r="HD92" s="59"/>
      <c r="HE92" s="59"/>
      <c r="HF92" s="59"/>
      <c r="HG92" s="59"/>
      <c r="HH92" s="59"/>
      <c r="HI92" s="59"/>
      <c r="HJ92" s="59"/>
      <c r="HK92" s="59"/>
      <c r="HL92" s="59"/>
      <c r="HM92" s="59"/>
      <c r="HN92" s="59"/>
      <c r="HO92" s="59"/>
      <c r="HP92" s="59"/>
      <c r="HQ92" s="59"/>
      <c r="HR92" s="59"/>
      <c r="HS92" s="59"/>
      <c r="HT92" s="59"/>
      <c r="HU92" s="59"/>
      <c r="HV92" s="59"/>
      <c r="HW92" s="59"/>
      <c r="HX92" s="59"/>
      <c r="HY92" s="59"/>
      <c r="HZ92" s="59"/>
      <c r="IA92" s="59"/>
      <c r="IB92" s="59"/>
      <c r="IC92" s="59"/>
      <c r="ID92" s="59"/>
      <c r="IE92" s="59"/>
      <c r="IF92" s="59"/>
      <c r="IG92" s="59"/>
      <c r="IH92" s="59"/>
      <c r="II92" s="59"/>
      <c r="IJ92" s="59"/>
      <c r="IK92" s="59"/>
      <c r="IL92" s="59"/>
      <c r="IM92" s="59"/>
      <c r="IN92" s="59"/>
      <c r="IO92" s="59"/>
      <c r="IP92" s="59"/>
      <c r="IQ92" s="59"/>
      <c r="IR92" s="59"/>
      <c r="IS92" s="59"/>
      <c r="IT92" s="59"/>
      <c r="IU92" s="59"/>
      <c r="IV92" s="59"/>
    </row>
    <row r="93" spans="1:256" s="88" customFormat="1" ht="15">
      <c r="A93" s="260" t="s">
        <v>112</v>
      </c>
      <c r="B93" s="25"/>
      <c r="C93" s="317" t="e">
        <f>C83-C86</f>
        <v>#REF!</v>
      </c>
      <c r="D93" s="318">
        <f>D83-D85</f>
        <v>0</v>
      </c>
      <c r="E93" s="322" t="e">
        <f>C85-E85</f>
        <v>#REF!</v>
      </c>
      <c r="F93" s="322" t="e">
        <f>E93-F85</f>
        <v>#REF!</v>
      </c>
      <c r="G93" s="322" t="e">
        <f>F93-G85</f>
        <v>#REF!</v>
      </c>
      <c r="H93" s="322" t="e">
        <f>G93-H85</f>
        <v>#REF!</v>
      </c>
      <c r="I93" s="322" t="e">
        <f>H93-I85</f>
        <v>#REF!</v>
      </c>
      <c r="J93" s="326" t="e">
        <f>I93</f>
        <v>#REF!</v>
      </c>
      <c r="K93" s="326" t="e">
        <f>C93-J93</f>
        <v>#REF!</v>
      </c>
      <c r="L93" s="326" t="e">
        <f>C85-K93</f>
        <v>#REF!</v>
      </c>
      <c r="M93" s="319" t="e">
        <f>J93-M85</f>
        <v>#REF!</v>
      </c>
      <c r="N93" s="319" t="e">
        <f>M93-N85</f>
        <v>#REF!</v>
      </c>
      <c r="O93" s="319" t="e">
        <f>N93-O85</f>
        <v>#REF!</v>
      </c>
      <c r="P93" s="319" t="e">
        <f>O93-P85</f>
        <v>#REF!</v>
      </c>
      <c r="Q93" s="319" t="e">
        <f>P93-Q85</f>
        <v>#REF!</v>
      </c>
      <c r="R93" s="319" t="e">
        <f>Q93-R85</f>
        <v>#REF!</v>
      </c>
      <c r="S93" s="326" t="e">
        <f>R93</f>
        <v>#REF!</v>
      </c>
      <c r="T93" s="326" t="e">
        <f>J93-S93</f>
        <v>#REF!</v>
      </c>
      <c r="U93" s="326" t="e">
        <f>C93-K93-T93</f>
        <v>#REF!</v>
      </c>
      <c r="V93" s="25"/>
      <c r="W93" s="25"/>
      <c r="X93" s="25"/>
      <c r="Y93" s="25"/>
      <c r="Z93" s="25"/>
      <c r="AA93" s="25"/>
      <c r="AB93" s="84"/>
      <c r="AC93" s="84"/>
      <c r="AD93" s="25"/>
      <c r="AE93" s="87"/>
      <c r="AF93" s="83"/>
      <c r="AG93" s="83"/>
      <c r="AH93" s="89"/>
      <c r="AI93" s="89"/>
      <c r="AM93" s="84"/>
      <c r="AN93" s="84"/>
      <c r="AO93" s="25"/>
      <c r="AP93" s="25"/>
      <c r="AQ93" s="141"/>
      <c r="AR93" s="141"/>
      <c r="AS93" s="141"/>
      <c r="AT93" s="141"/>
      <c r="AU93" s="141"/>
      <c r="AV93" s="141"/>
      <c r="AW93" s="141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59"/>
      <c r="IS93" s="59"/>
      <c r="IT93" s="59"/>
      <c r="IU93" s="59"/>
      <c r="IV93" s="59"/>
    </row>
    <row r="94" spans="1:256" s="88" customFormat="1" ht="15">
      <c r="A94" s="260" t="s">
        <v>113</v>
      </c>
      <c r="B94" s="25"/>
      <c r="C94" s="24" t="e">
        <f>C84-C93</f>
        <v>#REF!</v>
      </c>
      <c r="D94" s="318">
        <f>D85-D93</f>
        <v>0</v>
      </c>
      <c r="E94" s="322"/>
      <c r="F94" s="322"/>
      <c r="G94" s="322"/>
      <c r="H94" s="322"/>
      <c r="I94" s="322"/>
      <c r="J94" s="322"/>
      <c r="K94" s="84"/>
      <c r="L94" s="326"/>
      <c r="M94" s="25"/>
      <c r="N94" s="25"/>
      <c r="O94" s="25"/>
      <c r="P94" s="25"/>
      <c r="Q94" s="25"/>
      <c r="R94" s="25"/>
      <c r="S94" s="84"/>
      <c r="T94" s="84"/>
      <c r="U94" s="144"/>
      <c r="V94" s="25"/>
      <c r="W94" s="25"/>
      <c r="X94" s="25"/>
      <c r="Y94" s="25"/>
      <c r="Z94" s="25"/>
      <c r="AA94" s="25"/>
      <c r="AB94" s="84"/>
      <c r="AC94" s="84"/>
      <c r="AD94" s="25"/>
      <c r="AE94" s="90"/>
      <c r="AF94" s="91"/>
      <c r="AG94" s="91"/>
      <c r="AH94" s="92"/>
      <c r="AI94" s="92"/>
      <c r="AM94" s="84"/>
      <c r="AN94" s="84"/>
      <c r="AO94" s="25"/>
      <c r="AP94" s="25"/>
      <c r="AQ94" s="141"/>
      <c r="AR94" s="141"/>
      <c r="AS94" s="141"/>
      <c r="AT94" s="141"/>
      <c r="AU94" s="141"/>
      <c r="AV94" s="141"/>
      <c r="AW94" s="141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59"/>
      <c r="IS94" s="59"/>
      <c r="IT94" s="59"/>
      <c r="IU94" s="59"/>
      <c r="IV94" s="59"/>
    </row>
    <row r="95" spans="4:256" s="88" customFormat="1" ht="15">
      <c r="D95" s="25"/>
      <c r="E95" s="25"/>
      <c r="F95" s="25"/>
      <c r="G95" s="25"/>
      <c r="H95" s="25"/>
      <c r="I95" s="25" t="s">
        <v>122</v>
      </c>
      <c r="J95" s="329" t="e">
        <f>J83-J85-J86</f>
        <v>#REF!</v>
      </c>
      <c r="K95" s="84"/>
      <c r="L95" s="25"/>
      <c r="M95" s="25"/>
      <c r="N95" s="25"/>
      <c r="O95" s="25"/>
      <c r="P95" s="25"/>
      <c r="Q95" s="25"/>
      <c r="R95" s="25" t="s">
        <v>122</v>
      </c>
      <c r="S95" s="329" t="e">
        <f>S83-S85-S86</f>
        <v>#REF!</v>
      </c>
      <c r="T95" s="84"/>
      <c r="U95" s="144"/>
      <c r="V95" s="25"/>
      <c r="W95" s="25"/>
      <c r="X95" s="25"/>
      <c r="Y95" s="25"/>
      <c r="Z95" s="25"/>
      <c r="AA95" s="25"/>
      <c r="AB95" s="84"/>
      <c r="AC95" s="84"/>
      <c r="AD95" s="25"/>
      <c r="AE95" s="82"/>
      <c r="AF95" s="83"/>
      <c r="AG95" s="83"/>
      <c r="AH95" s="25"/>
      <c r="AI95" s="25"/>
      <c r="AM95" s="84"/>
      <c r="AN95" s="84"/>
      <c r="AO95" s="25"/>
      <c r="AP95" s="25"/>
      <c r="AQ95" s="141"/>
      <c r="AR95" s="141"/>
      <c r="AS95" s="141"/>
      <c r="AT95" s="141"/>
      <c r="AU95" s="141"/>
      <c r="AV95" s="141"/>
      <c r="AW95" s="141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  <c r="IU95" s="59"/>
      <c r="IV95" s="59"/>
    </row>
    <row r="96" spans="1:256" s="88" customFormat="1" ht="15">
      <c r="A96" s="25"/>
      <c r="B96" s="25"/>
      <c r="C96" s="26"/>
      <c r="D96" s="25"/>
      <c r="E96" s="25"/>
      <c r="F96" s="25"/>
      <c r="G96" s="25"/>
      <c r="H96" s="25"/>
      <c r="I96" s="25"/>
      <c r="J96" s="84"/>
      <c r="K96" s="84"/>
      <c r="L96" s="25"/>
      <c r="M96" s="25"/>
      <c r="N96" s="25"/>
      <c r="O96" s="25"/>
      <c r="P96" s="25"/>
      <c r="Q96" s="25"/>
      <c r="R96" s="25"/>
      <c r="S96" s="84"/>
      <c r="T96" s="84"/>
      <c r="U96" s="144"/>
      <c r="V96" s="25"/>
      <c r="W96" s="93"/>
      <c r="X96" s="93"/>
      <c r="Y96" s="93"/>
      <c r="Z96" s="25"/>
      <c r="AA96" s="25"/>
      <c r="AB96" s="84"/>
      <c r="AC96" s="84"/>
      <c r="AD96" s="25"/>
      <c r="AE96" s="82"/>
      <c r="AF96" s="83"/>
      <c r="AG96" s="83"/>
      <c r="AH96" s="25"/>
      <c r="AI96" s="25"/>
      <c r="AM96" s="84"/>
      <c r="AN96" s="84"/>
      <c r="AO96" s="25"/>
      <c r="AP96" s="25"/>
      <c r="AQ96" s="141"/>
      <c r="AR96" s="141"/>
      <c r="AS96" s="141"/>
      <c r="AT96" s="141"/>
      <c r="AU96" s="141"/>
      <c r="AV96" s="141"/>
      <c r="AW96" s="141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  <c r="IS96" s="59"/>
      <c r="IT96" s="59"/>
      <c r="IU96" s="59"/>
      <c r="IV96" s="59"/>
    </row>
    <row r="97" spans="1:256" s="88" customFormat="1" ht="15">
      <c r="A97" s="25"/>
      <c r="B97" s="25"/>
      <c r="C97" s="24"/>
      <c r="D97" s="25"/>
      <c r="E97" s="25"/>
      <c r="F97" s="25"/>
      <c r="G97" s="25"/>
      <c r="H97" s="25"/>
      <c r="I97" s="25"/>
      <c r="J97" s="84"/>
      <c r="K97" s="84"/>
      <c r="L97" s="25"/>
      <c r="M97" s="25"/>
      <c r="N97" s="25"/>
      <c r="O97" s="25"/>
      <c r="P97" s="25"/>
      <c r="Q97" s="25"/>
      <c r="R97" s="25"/>
      <c r="S97" s="84"/>
      <c r="T97" s="84"/>
      <c r="U97" s="144"/>
      <c r="V97" s="25"/>
      <c r="W97" s="25"/>
      <c r="X97" s="25"/>
      <c r="Y97" s="25"/>
      <c r="Z97" s="25"/>
      <c r="AA97" s="25"/>
      <c r="AB97" s="84"/>
      <c r="AC97" s="84"/>
      <c r="AD97" s="25"/>
      <c r="AE97" s="82"/>
      <c r="AF97" s="83"/>
      <c r="AG97" s="83"/>
      <c r="AH97" s="25"/>
      <c r="AI97" s="25"/>
      <c r="AM97" s="84"/>
      <c r="AN97" s="84"/>
      <c r="AO97" s="25"/>
      <c r="AP97" s="25"/>
      <c r="AQ97" s="141"/>
      <c r="AR97" s="141"/>
      <c r="AS97" s="141"/>
      <c r="AT97" s="141"/>
      <c r="AU97" s="141"/>
      <c r="AV97" s="141"/>
      <c r="AW97" s="141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  <c r="IU97" s="59"/>
      <c r="IV97" s="59"/>
    </row>
    <row r="98" spans="1:256" s="88" customFormat="1" ht="15">
      <c r="A98" s="25"/>
      <c r="B98" s="25"/>
      <c r="C98" s="24"/>
      <c r="D98" s="25"/>
      <c r="E98" s="25"/>
      <c r="F98" s="25"/>
      <c r="G98" s="25"/>
      <c r="H98" s="25"/>
      <c r="I98" s="25"/>
      <c r="J98" s="84"/>
      <c r="K98" s="84"/>
      <c r="L98" s="25"/>
      <c r="M98" s="25"/>
      <c r="N98" s="25"/>
      <c r="O98" s="25"/>
      <c r="P98" s="25"/>
      <c r="Q98" s="25"/>
      <c r="R98" s="25"/>
      <c r="S98" s="84"/>
      <c r="T98" s="84"/>
      <c r="U98" s="144"/>
      <c r="V98" s="25"/>
      <c r="W98" s="25"/>
      <c r="X98" s="25"/>
      <c r="Y98" s="25"/>
      <c r="Z98" s="25"/>
      <c r="AA98" s="25"/>
      <c r="AB98" s="84"/>
      <c r="AC98" s="84"/>
      <c r="AD98" s="25"/>
      <c r="AE98" s="82"/>
      <c r="AF98" s="83"/>
      <c r="AG98" s="83"/>
      <c r="AH98" s="25"/>
      <c r="AI98" s="25"/>
      <c r="AM98" s="84"/>
      <c r="AN98" s="84"/>
      <c r="AO98" s="25"/>
      <c r="AP98" s="25"/>
      <c r="AQ98" s="141"/>
      <c r="AR98" s="141"/>
      <c r="AS98" s="141"/>
      <c r="AT98" s="141"/>
      <c r="AU98" s="141"/>
      <c r="AV98" s="141"/>
      <c r="AW98" s="141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9"/>
      <c r="IV98" s="59"/>
    </row>
    <row r="99" spans="1:256" s="88" customFormat="1" ht="15">
      <c r="A99" s="25"/>
      <c r="B99" s="25"/>
      <c r="C99" s="26"/>
      <c r="D99" s="25"/>
      <c r="E99" s="25"/>
      <c r="F99" s="25"/>
      <c r="G99" s="25"/>
      <c r="H99" s="25"/>
      <c r="I99" s="25"/>
      <c r="J99" s="84"/>
      <c r="K99" s="84"/>
      <c r="L99" s="25"/>
      <c r="M99" s="25"/>
      <c r="N99" s="25"/>
      <c r="O99" s="25"/>
      <c r="P99" s="25"/>
      <c r="Q99" s="25"/>
      <c r="R99" s="25"/>
      <c r="S99" s="84"/>
      <c r="T99" s="84"/>
      <c r="U99" s="144"/>
      <c r="V99" s="25"/>
      <c r="W99" s="25"/>
      <c r="X99" s="25"/>
      <c r="Y99" s="25"/>
      <c r="Z99" s="25"/>
      <c r="AA99" s="25"/>
      <c r="AB99" s="84"/>
      <c r="AC99" s="84"/>
      <c r="AD99" s="25"/>
      <c r="AE99" s="94"/>
      <c r="AF99" s="83"/>
      <c r="AG99" s="83"/>
      <c r="AH99" s="25"/>
      <c r="AI99" s="25"/>
      <c r="AM99" s="84"/>
      <c r="AN99" s="84"/>
      <c r="AO99" s="25"/>
      <c r="AP99" s="25"/>
      <c r="AQ99" s="141"/>
      <c r="AR99" s="141"/>
      <c r="AS99" s="141"/>
      <c r="AT99" s="141"/>
      <c r="AU99" s="141"/>
      <c r="AV99" s="141"/>
      <c r="AW99" s="141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</row>
    <row r="100" spans="1:256" s="88" customFormat="1" ht="15">
      <c r="A100" s="25"/>
      <c r="B100" s="25"/>
      <c r="C100" s="26"/>
      <c r="D100" s="25"/>
      <c r="E100" s="25"/>
      <c r="F100" s="25"/>
      <c r="G100" s="25"/>
      <c r="H100" s="25"/>
      <c r="I100" s="25"/>
      <c r="J100" s="84"/>
      <c r="K100" s="84"/>
      <c r="L100" s="25"/>
      <c r="M100" s="25"/>
      <c r="N100" s="25"/>
      <c r="O100" s="25"/>
      <c r="P100" s="25"/>
      <c r="Q100" s="25"/>
      <c r="R100" s="25"/>
      <c r="S100" s="84"/>
      <c r="T100" s="84"/>
      <c r="U100" s="144"/>
      <c r="V100" s="25"/>
      <c r="W100" s="25"/>
      <c r="X100" s="25"/>
      <c r="Y100" s="25"/>
      <c r="Z100" s="25"/>
      <c r="AA100" s="25"/>
      <c r="AB100" s="84"/>
      <c r="AC100" s="84"/>
      <c r="AD100" s="25"/>
      <c r="AE100" s="87"/>
      <c r="AF100" s="83"/>
      <c r="AG100" s="83"/>
      <c r="AH100" s="25"/>
      <c r="AI100" s="25"/>
      <c r="AM100" s="84"/>
      <c r="AN100" s="84"/>
      <c r="AO100" s="25"/>
      <c r="AP100" s="25"/>
      <c r="AQ100" s="141"/>
      <c r="AR100" s="141"/>
      <c r="AS100" s="141"/>
      <c r="AT100" s="141"/>
      <c r="AU100" s="141"/>
      <c r="AV100" s="141"/>
      <c r="AW100" s="141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88" customFormat="1" ht="15">
      <c r="A101" s="25"/>
      <c r="B101" s="25"/>
      <c r="C101" s="26"/>
      <c r="D101" s="25"/>
      <c r="E101" s="25"/>
      <c r="F101" s="25"/>
      <c r="G101" s="25"/>
      <c r="H101" s="25"/>
      <c r="I101" s="25"/>
      <c r="J101" s="84"/>
      <c r="K101" s="84"/>
      <c r="L101" s="25"/>
      <c r="M101" s="25"/>
      <c r="N101" s="25"/>
      <c r="O101" s="25"/>
      <c r="P101" s="25"/>
      <c r="Q101" s="25"/>
      <c r="R101" s="25"/>
      <c r="S101" s="84"/>
      <c r="T101" s="84"/>
      <c r="U101" s="144"/>
      <c r="V101" s="25"/>
      <c r="W101" s="25"/>
      <c r="X101" s="25"/>
      <c r="Y101" s="25"/>
      <c r="Z101" s="25"/>
      <c r="AA101" s="25"/>
      <c r="AB101" s="84"/>
      <c r="AC101" s="84"/>
      <c r="AD101" s="25"/>
      <c r="AE101" s="95"/>
      <c r="AF101" s="83"/>
      <c r="AG101" s="83"/>
      <c r="AH101" s="25"/>
      <c r="AI101" s="25"/>
      <c r="AM101" s="84"/>
      <c r="AN101" s="84"/>
      <c r="AO101" s="25"/>
      <c r="AP101" s="25"/>
      <c r="AQ101" s="141"/>
      <c r="AR101" s="141"/>
      <c r="AS101" s="141"/>
      <c r="AT101" s="141"/>
      <c r="AU101" s="141"/>
      <c r="AV101" s="141"/>
      <c r="AW101" s="141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</sheetData>
  <sheetProtection/>
  <mergeCells count="15">
    <mergeCell ref="A75:B75"/>
    <mergeCell ref="A58:B58"/>
    <mergeCell ref="A62:B62"/>
    <mergeCell ref="A69:B69"/>
    <mergeCell ref="A70:B70"/>
    <mergeCell ref="B37:B40"/>
    <mergeCell ref="B41:B42"/>
    <mergeCell ref="A64:B64"/>
    <mergeCell ref="A3:B3"/>
    <mergeCell ref="A34:B34"/>
    <mergeCell ref="A57:B57"/>
    <mergeCell ref="B17:B18"/>
    <mergeCell ref="B21:B22"/>
    <mergeCell ref="B24:B25"/>
    <mergeCell ref="A55:B55"/>
  </mergeCells>
  <printOptions/>
  <pageMargins left="0.97" right="0.15748031496062992" top="0.27" bottom="0.32" header="0.19" footer="0.2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2020-09-08T03:29:56Z</dcterms:modified>
  <cp:category/>
  <cp:version/>
  <cp:contentType/>
  <cp:contentStatus/>
</cp:coreProperties>
</file>